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6380" windowHeight="8190" tabRatio="500" firstSheet="1" activeTab="4"/>
  </bookViews>
  <sheets>
    <sheet name="Лист2" sheetId="1" state="hidden" r:id="rId1"/>
    <sheet name="Рабочий лист" sheetId="2" r:id="rId2"/>
    <sheet name="Концепция" sheetId="3" r:id="rId3"/>
    <sheet name="Среднесрочная программа" sheetId="4" r:id="rId4"/>
    <sheet name="Рисковая программа" sheetId="5" r:id="rId5"/>
    <sheet name="Лист1" sheetId="6" r:id="rId6"/>
    <sheet name="Sheet1" sheetId="7" state="hidden" r:id="rId7"/>
  </sheets>
  <externalReferences>
    <externalReference r:id="rId8"/>
  </externalReferences>
  <definedNames>
    <definedName name="Апанасенковский_МО">Лист1!$B$399</definedName>
    <definedName name="Арзгирский_МО">Лист1!$C$399:$C$401</definedName>
    <definedName name="Благодарненский_ГО">Лист1!$D$399:$D$405</definedName>
    <definedName name="Будённовский_МО">Лист1!$E$399:$E$400</definedName>
    <definedName name="г_Кисловодск">Sheet1!$B$3:$B$4</definedName>
    <definedName name="г_Лермонтов">Sheet1!$A$3</definedName>
    <definedName name="г_Пятигорск">Sheet1!$C$3:$C$8</definedName>
    <definedName name="г_Ставрополь">Лист1!$S$399:$S$400</definedName>
    <definedName name="Георгиевский_ГО">Лист1!$F$399:$F$400</definedName>
    <definedName name="Грачёвский_МО">Sheet1!$D$3</definedName>
    <definedName name="Изобильненский_ГО">Лист1!$G$399:$G$413</definedName>
    <definedName name="Ипатовский_ГО">Лист1!$H$399</definedName>
    <definedName name="Кировский_ГО">Лист1!$I$399</definedName>
    <definedName name="Кочубеевский_МО">Лист1!$J$399:$J$405</definedName>
    <definedName name="Курский_МО">Лист1!$K$399:$K$400</definedName>
    <definedName name="Левокумский_МО">Лист1!$L$399</definedName>
    <definedName name="Минераловодский_ГО">Лист1!$M$399:$M$410</definedName>
    <definedName name="Нефтекумский_ГО">Лист1!$N$399</definedName>
    <definedName name="Новоселицкий_МО">Лист1!$O$399:$O$400</definedName>
    <definedName name="Петровский_ГО">Лист1!$P$399</definedName>
    <definedName name="Предгорный_МО">Лист1!$Q$399:$Q$410</definedName>
    <definedName name="Советский_ГО">Лист1!$R$399:$R$405</definedName>
    <definedName name="Степновский_ГО">Лист1!$T$399:$T$401</definedName>
    <definedName name="Шпаковский_МО">Лист1!$U$399:$U$402</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50" i="2"/>
  <c r="A32"/>
  <c r="A17"/>
  <c r="D28"/>
  <c r="E38"/>
  <c r="E28"/>
  <c r="D46"/>
  <c r="E24"/>
  <c r="E22"/>
  <c r="E11"/>
  <c r="D22"/>
  <c r="D40"/>
  <c r="E46"/>
  <c r="E44"/>
  <c r="E30"/>
  <c r="E15"/>
  <c r="D42"/>
  <c r="D7"/>
  <c r="D15"/>
  <c r="E40"/>
  <c r="D36"/>
  <c r="D11"/>
  <c r="E13"/>
  <c r="E7"/>
  <c r="E5"/>
  <c r="D13"/>
  <c r="D44"/>
  <c r="E26"/>
  <c r="E36"/>
  <c r="D5"/>
  <c r="D24"/>
  <c r="E48"/>
  <c r="D30"/>
  <c r="E9"/>
  <c r="D26"/>
  <c r="D48"/>
  <c r="D9"/>
  <c r="D38"/>
  <c r="E42"/>
  <c r="D8" l="1"/>
  <c r="E8" s="1"/>
  <c r="D12"/>
  <c r="E12" s="1"/>
  <c r="D14"/>
  <c r="E14" s="1"/>
  <c r="D23"/>
  <c r="E23" s="1"/>
  <c r="D27"/>
  <c r="E27" s="1"/>
  <c r="D29"/>
  <c r="E29" s="1"/>
  <c r="D10"/>
  <c r="E10" s="1"/>
  <c r="D16"/>
  <c r="E16" s="1"/>
  <c r="A22" i="5"/>
  <c r="C20"/>
  <c r="C19"/>
  <c r="C18"/>
  <c r="C17"/>
  <c r="B17"/>
  <c r="A17"/>
  <c r="C16"/>
  <c r="C15"/>
  <c r="B15"/>
  <c r="A15"/>
  <c r="C14"/>
  <c r="C13"/>
  <c r="B13"/>
  <c r="A13"/>
  <c r="C12"/>
  <c r="C11"/>
  <c r="B11"/>
  <c r="A11"/>
  <c r="C10"/>
  <c r="C9"/>
  <c r="B9"/>
  <c r="A9"/>
  <c r="C8"/>
  <c r="C7"/>
  <c r="B7"/>
  <c r="A7"/>
  <c r="C6"/>
  <c r="C5"/>
  <c r="B5"/>
  <c r="A5"/>
  <c r="C2"/>
  <c r="A18" i="4"/>
  <c r="C16"/>
  <c r="C15"/>
  <c r="C14"/>
  <c r="C13"/>
  <c r="C12"/>
  <c r="C11"/>
  <c r="C10"/>
  <c r="C9"/>
  <c r="C8"/>
  <c r="C7"/>
  <c r="C6"/>
  <c r="C5"/>
  <c r="C3"/>
  <c r="A15" s="1"/>
  <c r="C2"/>
  <c r="C1"/>
  <c r="A22" i="3"/>
  <c r="C20"/>
  <c r="C19"/>
  <c r="C18"/>
  <c r="C17"/>
  <c r="C16"/>
  <c r="C15"/>
  <c r="C14"/>
  <c r="C13"/>
  <c r="C12"/>
  <c r="C11"/>
  <c r="C10"/>
  <c r="C9"/>
  <c r="C8"/>
  <c r="C7"/>
  <c r="C4"/>
  <c r="A20" i="1"/>
  <c r="D10"/>
  <c r="C10"/>
  <c r="D9"/>
  <c r="C9"/>
  <c r="D7"/>
  <c r="D20" s="1"/>
  <c r="D21" s="1"/>
  <c r="C7"/>
  <c r="D5"/>
  <c r="D6" i="2"/>
  <c r="D49"/>
  <c r="D31"/>
  <c r="D47"/>
  <c r="D43"/>
  <c r="D39"/>
  <c r="D25"/>
  <c r="D41"/>
  <c r="D45"/>
  <c r="D37"/>
  <c r="D17" l="1"/>
  <c r="D18" s="1"/>
  <c r="D32"/>
  <c r="D33" s="1"/>
  <c r="D50"/>
  <c r="D51" s="1"/>
  <c r="E7" i="3"/>
  <c r="E9"/>
  <c r="E11"/>
  <c r="E13"/>
  <c r="E15"/>
  <c r="E17"/>
  <c r="D7"/>
  <c r="D9"/>
  <c r="D11"/>
  <c r="D13"/>
  <c r="D15"/>
  <c r="D17"/>
  <c r="E5" i="4"/>
  <c r="E7"/>
  <c r="E9"/>
  <c r="E11"/>
  <c r="E13"/>
  <c r="D5"/>
  <c r="D7"/>
  <c r="D9"/>
  <c r="D11"/>
  <c r="D13"/>
  <c r="E5" i="5"/>
  <c r="E7"/>
  <c r="E9"/>
  <c r="E11"/>
  <c r="E13"/>
  <c r="E15"/>
  <c r="E17"/>
  <c r="D5"/>
  <c r="D7"/>
  <c r="D9"/>
  <c r="D11"/>
  <c r="D13"/>
  <c r="D15"/>
  <c r="D17"/>
  <c r="E43" i="2"/>
  <c r="E31"/>
  <c r="E37"/>
  <c r="E6"/>
  <c r="E25"/>
  <c r="E39"/>
  <c r="E47"/>
  <c r="E41"/>
  <c r="E49"/>
  <c r="E45"/>
  <c r="D20" i="3" l="1"/>
  <c r="D19"/>
  <c r="D8" i="5"/>
  <c r="D14" i="4"/>
  <c r="D18" i="5"/>
  <c r="D14"/>
  <c r="D10"/>
  <c r="D6"/>
  <c r="D12" i="4"/>
  <c r="D8"/>
  <c r="D16" i="3"/>
  <c r="D8"/>
  <c r="D18"/>
  <c r="D10"/>
  <c r="D16" i="5"/>
  <c r="D10" i="4"/>
  <c r="D6"/>
  <c r="D14" i="3"/>
  <c r="D12" i="5"/>
  <c r="D12" i="3"/>
  <c r="E10" l="1"/>
  <c r="E12"/>
  <c r="E16"/>
  <c r="E6" i="4"/>
  <c r="E16" i="5"/>
  <c r="E18" i="3"/>
  <c r="E6" i="5"/>
  <c r="E14"/>
  <c r="E12"/>
  <c r="E10" i="4"/>
  <c r="E8" i="3"/>
  <c r="E8" i="4"/>
  <c r="E10" i="5"/>
  <c r="E18"/>
  <c r="E8"/>
  <c r="E12" i="4"/>
  <c r="E14" i="3"/>
  <c r="E14" i="4"/>
  <c r="D15"/>
  <c r="D19" i="5"/>
  <c r="D20"/>
  <c r="D16" i="4" l="1"/>
</calcChain>
</file>

<file path=xl/sharedStrings.xml><?xml version="1.0" encoding="utf-8"?>
<sst xmlns="http://schemas.openxmlformats.org/spreadsheetml/2006/main" count="510" uniqueCount="332">
  <si>
    <t xml:space="preserve">Наименование муниципального образования </t>
  </si>
  <si>
    <t>Александровский МО</t>
  </si>
  <si>
    <t>Наименование образовательной организации</t>
  </si>
  <si>
    <t>МБОУ СОШ №4</t>
  </si>
  <si>
    <t>Наименование концептуального документа</t>
  </si>
  <si>
    <t>Ппппппппппппппппппппппппппппппппппппппппппппппппппппппппппппппппппппппппп</t>
  </si>
  <si>
    <t>Критерии</t>
  </si>
  <si>
    <t xml:space="preserve">Показатели </t>
  </si>
  <si>
    <t xml:space="preserve"> Баллы </t>
  </si>
  <si>
    <t>Предложения / рекомендации</t>
  </si>
  <si>
    <t xml:space="preserve">1. </t>
  </si>
  <si>
    <t>Описание анализа школьной системы образования</t>
  </si>
  <si>
    <t>Описание анализа рисков деятельности ОО</t>
  </si>
  <si>
    <t xml:space="preserve">По каждому рисковому направлению, выбранному для работы, сформулирована цель </t>
  </si>
  <si>
    <t xml:space="preserve"> По каждому рисковому направлению, выбранному для работы, сформулированы задачи</t>
  </si>
  <si>
    <t xml:space="preserve"> По каждому рисковому направлению, выбранному для работы, сформулированы меры и мероприятия по достижению цели</t>
  </si>
  <si>
    <t>Определены ответственные</t>
  </si>
  <si>
    <t>количество баллов</t>
  </si>
  <si>
    <t>% от max</t>
  </si>
  <si>
    <t>Наименование  среднесрочной программы</t>
  </si>
  <si>
    <t>2.1.</t>
  </si>
  <si>
    <t>Указаны цель и задачи по каждому из выбранных рисков</t>
  </si>
  <si>
    <t>max 4</t>
  </si>
  <si>
    <t>2.2.</t>
  </si>
  <si>
    <t xml:space="preserve">По каждой цели, есть соответствующие ей показатели </t>
  </si>
  <si>
    <t>max 3</t>
  </si>
  <si>
    <t xml:space="preserve">2.3. </t>
  </si>
  <si>
    <t xml:space="preserve"> Подпрограммы содержат план- график мероприятий, направленных на достижение цели и задач по каждому рисковому направлению</t>
  </si>
  <si>
    <t>2.4.</t>
  </si>
  <si>
    <t>Описаны ожидаемые конечные результаты реализации Программы по каждому рисковому направлению</t>
  </si>
  <si>
    <t xml:space="preserve">2.5. </t>
  </si>
  <si>
    <t xml:space="preserve">Определены ответственные и участники образовательного процесса, принимающие участие в реализации программы </t>
  </si>
  <si>
    <t>Поле для комментрариев к Концепции:</t>
  </si>
  <si>
    <t>Наименование программы по работе с выбранным риском</t>
  </si>
  <si>
    <t xml:space="preserve">3.1. </t>
  </si>
  <si>
    <t>Наличие программ</t>
  </si>
  <si>
    <t>3.2.</t>
  </si>
  <si>
    <t>Формулировка целей и задач</t>
  </si>
  <si>
    <t>3.3.</t>
  </si>
  <si>
    <t>Целевые показатели</t>
  </si>
  <si>
    <t>3.4.</t>
  </si>
  <si>
    <t>Система мероприятий</t>
  </si>
  <si>
    <t>3.5.</t>
  </si>
  <si>
    <t xml:space="preserve">Ожидаемые конечные результаты </t>
  </si>
  <si>
    <t>3.6.</t>
  </si>
  <si>
    <t xml:space="preserve">Ответственные и участники реализации программы 
</t>
  </si>
  <si>
    <t xml:space="preserve">3.7. </t>
  </si>
  <si>
    <t>Дорожная карта</t>
  </si>
  <si>
    <t>Поле для комментариев к программе по работе с выбранными рисками</t>
  </si>
  <si>
    <t>Дата:</t>
  </si>
  <si>
    <t>Эксперт</t>
  </si>
  <si>
    <t>Наименование рисковой программы</t>
  </si>
  <si>
    <t>Концепция развития</t>
  </si>
  <si>
    <t xml:space="preserve">Критерии </t>
  </si>
  <si>
    <t>Показатель 1</t>
  </si>
  <si>
    <t>Показатель 2</t>
  </si>
  <si>
    <t>Показатель 3</t>
  </si>
  <si>
    <t>Показатель 4</t>
  </si>
  <si>
    <t xml:space="preserve">1.1. </t>
  </si>
  <si>
    <t>Анализ школьной системы образования</t>
  </si>
  <si>
    <t>В Концепции развития анализ школьной системы образования не представлен</t>
  </si>
  <si>
    <t>В Концепции развития анализ школьной системы образования  представлен</t>
  </si>
  <si>
    <t>Контекстные сведения, позволяющие установить причины возникновения рисков, отражены частично</t>
  </si>
  <si>
    <t>Контекстные сведения, позволяют установить причины возникновения рисков и их  влияние на состояние образовательного процесса</t>
  </si>
  <si>
    <t>Разработать анализ школьной системы образования, позволяющей установить возникновения рисков и их влияние на состояние образовательного процесса по всем актуализированным рискам</t>
  </si>
  <si>
    <t xml:space="preserve">Требуется доработка, поскольку в анализе должны быть представлены контекстные сведения, позволяющие установить причины возникновения всех актуализированных рисков </t>
  </si>
  <si>
    <t>1.2.</t>
  </si>
  <si>
    <t>Анализ рисков</t>
  </si>
  <si>
    <t>В концепции развития не представлено описание анализа рисков деятельности ОО</t>
  </si>
  <si>
    <t>В концепции развития представлено описание анализа рисков деятельности ОО</t>
  </si>
  <si>
    <t>Выделены причины возникновения всех актуализированных рисков</t>
  </si>
  <si>
    <t>Проанализировать актуализированные риски с целью выделения причин возникновения и их влияния на состояние образовательного процесса</t>
  </si>
  <si>
    <t>Требуется доработка в части выделения причин возникновения и их влияния на состояние образовательного процесса всех актуализированных рисков</t>
  </si>
  <si>
    <t>1.3.</t>
  </si>
  <si>
    <t>Формулировка целей</t>
  </si>
  <si>
    <t xml:space="preserve"> По  рисковом направлениям, выбранным для работы, цели не сформулированы</t>
  </si>
  <si>
    <t xml:space="preserve"> По  рисковом направлениям, выбранным для работы, цели  сформулированы</t>
  </si>
  <si>
    <t>Не  все цели содержат сроки исполнения, а также целевые числовые показатели или описание путей решения проблемы</t>
  </si>
  <si>
    <t>Все цели содержат сроки исполнения и раскрываются числовыми показателями или описанием путей решения проблемы</t>
  </si>
  <si>
    <t>Необходимо сформулировать цели по всем рисковым направлениям  с указанием сроков исполнения и числовых показателей или описанием путей решения проблемы</t>
  </si>
  <si>
    <t>Требуется доработка в части формулировки целей с указанием  сроков исполнения и числовых показателей или описанием путей решения проблемы по всем рисковым направлениям</t>
  </si>
  <si>
    <t>1.4.</t>
  </si>
  <si>
    <t>Формулировка задач</t>
  </si>
  <si>
    <t xml:space="preserve"> По  рисковом направлениям, выбранным для работы, задачи   не сформулированы </t>
  </si>
  <si>
    <t xml:space="preserve"> По  рисковом направлениям, выбранным для работы, задачи   сформулированы </t>
  </si>
  <si>
    <t>Необходимо сформулировать задачи ко всем рисковым направлениям в соответствии с причинами возникновения рисков или последствий их влияния, выявленных в анализе рисков</t>
  </si>
  <si>
    <t>Требуется доработка в части формулировки задач, направленных на устранение причин возникновения всех актуализированных рисков и последствий их влияния</t>
  </si>
  <si>
    <t>1.5.</t>
  </si>
  <si>
    <t>Формулировка мер/мероприятий по достижению цели</t>
  </si>
  <si>
    <t xml:space="preserve"> По  рисковом направлениям, выбранным для работы, меры/мероприятия по достижению цели   не сформулированы</t>
  </si>
  <si>
    <t xml:space="preserve"> По  рисковом направлениям, выбранным для работы, меры/мероприятия по достижению цели   сформулированы</t>
  </si>
  <si>
    <t>Не все меры/мероприятия сгруппированы в соответствии с задачами</t>
  </si>
  <si>
    <t>Все меры/мероприятия сгруппированы в соответствии с задачами</t>
  </si>
  <si>
    <t>Разработать систему мер/мероприятий по достижению целей по всем рисковым направлениям, сгруппировав их в соответствии с задачами</t>
  </si>
  <si>
    <t>Обратить внимание на то, что не все меры/мероприятия сгруппированы в соответствии с задачами</t>
  </si>
  <si>
    <t xml:space="preserve">1.6. </t>
  </si>
  <si>
    <t>Ответственные и участники реализации программы</t>
  </si>
  <si>
    <t xml:space="preserve">Ответственные  за проведение мероприятий не определены </t>
  </si>
  <si>
    <t xml:space="preserve">Ответственные  за проведение мероприятий  определены </t>
  </si>
  <si>
    <t>Определены  до 80% ответственных  за проведение  мероприятий и достижение целей, решение задач</t>
  </si>
  <si>
    <t>Определены более 80% ответственных  за проведение  мероприятий и достижение целей, решение задач</t>
  </si>
  <si>
    <t>Необходимо определить ответственных за  достижение целей, решение задач и проведение мероприятий по каждому рисковому направлению</t>
  </si>
  <si>
    <t>Определить 100%  ответственных за  достижение целей, решение задач и проведение мероприятий по каждому рисковому направлению</t>
  </si>
  <si>
    <t>Среднесрочная программа</t>
  </si>
  <si>
    <t>Формулировка цели и задач по каждому из выбранных рисков</t>
  </si>
  <si>
    <t xml:space="preserve"> Цель и задачи по каждому из выбранных рисков не сформулированы </t>
  </si>
  <si>
    <t xml:space="preserve"> Цель и задачи по каждому из выбранных рисков  сформулированы </t>
  </si>
  <si>
    <t xml:space="preserve"> Цели и задачи частично соответствуют целям и задачам, сформулированным в Концепции развития</t>
  </si>
  <si>
    <t xml:space="preserve"> Цели и задачи  соответствуют целям и задачам, сформулированным в Концепции развития</t>
  </si>
  <si>
    <t>Не все показатели выражены числовыми значениями и представлены в динамике</t>
  </si>
  <si>
    <t>Все показатели выражены числовыми значениями и представлены в динамике</t>
  </si>
  <si>
    <t>Необходимо разработать систему целевых показателей по каждому рисковому направлению, выразив их числовыми значениями и представив в динамике</t>
  </si>
  <si>
    <t>Необходимо представить числовые значения показателей и отразить их динамику по каждому рисковому направлению</t>
  </si>
  <si>
    <t xml:space="preserve"> Подпрограммы </t>
  </si>
  <si>
    <t xml:space="preserve">Не сформированы  подпрограммы по каждому актуализированному риску </t>
  </si>
  <si>
    <t xml:space="preserve">Сформированы  подпрограммы по каждому актуализированному риску </t>
  </si>
  <si>
    <t xml:space="preserve"> Подпрограммы содержат план - график мероприятий, направленных на достижение цели и задач, выделенных в соответствии с поставленными задачами, по каждому рисковому направлению </t>
  </si>
  <si>
    <t>Необходимо составить  подпрограммы по каждому актуализированному риску с указанием план- график мероприятий, выделенных в соответствии с поставленными задачами</t>
  </si>
  <si>
    <t xml:space="preserve"> Ожидаемые конечные результаты </t>
  </si>
  <si>
    <t xml:space="preserve">Не описаны ожидаемые конечные результаты реализации Программы по каждому рисковому направлению </t>
  </si>
  <si>
    <t>Ожидаемые конечные результаты реализации Программы по каждому рисковому направлению описаны</t>
  </si>
  <si>
    <t>Ожидаемые конечные результаты выражены числовыми значениями показателей</t>
  </si>
  <si>
    <t>Ожидаемые конечные результаты выражены числовыми значениями показателей и выделены в соответствии с поставленными задачами</t>
  </si>
  <si>
    <t>Необходимо сформировать систему реализации программы по каждому рисковому направлению, выразив их числовыми значениями показателей и выделив в соответствии с поставленными задачами</t>
  </si>
  <si>
    <t>Необходимо выделить ожидаемые конечные результаты  в соответствии с поставленными задачами</t>
  </si>
  <si>
    <t xml:space="preserve">Ответственные за проведение мероприятий  и участники не определены    </t>
  </si>
  <si>
    <t>Ответственные за проведение мероприятий  и участники  определены</t>
  </si>
  <si>
    <t>Программа по работе с выбранным риском</t>
  </si>
  <si>
    <t>Программы представлены не по каждому из актуализированных рисков</t>
  </si>
  <si>
    <t>Программы представлены по каждому из актуализированных рисков</t>
  </si>
  <si>
    <t>Не все представленные программы утверждены директором ОО и согласованы органом государственно-общественного управления</t>
  </si>
  <si>
    <t>Программы утверждены директором ОО и согласованы органом государственно-общественного управления</t>
  </si>
  <si>
    <t>По каждому из актуализированных рисков необходимо представить программу, утвержденную директором ОО и согласованную органом государственно-общественного управления</t>
  </si>
  <si>
    <t>В соответствии с Законом «Об образовании в Российской федерации», все реализуемые ОО программы должны быть согласованы органом государственно-общественного управления и утверждены директором ОО</t>
  </si>
  <si>
    <t xml:space="preserve">По каждому из актуализированных рисков не сформулированы цель и задачи
</t>
  </si>
  <si>
    <t>По каждому из актуализированных рисков сформулированы цель и задачи</t>
  </si>
  <si>
    <t>Цели и задачи соответствуют целям и задачам, сформулированным в Среднесрочной программе</t>
  </si>
  <si>
    <t>Цели прописаны конкретные (с точно прописанным желаемым результатом), достижимые, измеримые, привязанные к определенному времени их исполнения</t>
  </si>
  <si>
    <t>По каждому из актуализированных рисков необходимо сформулировать цель и задачи, соответствующие целям и задачам, сформулированным в Среднесрочной программе. При этом, цели должны быть конкретными (с точно прописанным желаемым результатом), достижимыми, измеримыми, привязанными к определенному времени их исполнения</t>
  </si>
  <si>
    <t>Цели и задачи должны не только соответствовать целям и задачам, сформулированным в Среднесрочной программе, но и быть конкретными (с точно прописанным желаемым результатом), достижимыми, измеримыми, привязанными к определенному времени их исполнения</t>
  </si>
  <si>
    <t>Не по каждой цели, есть соответствующие ей показатели</t>
  </si>
  <si>
    <t>По каждой цели, есть соответствующие ей показатели</t>
  </si>
  <si>
    <t>Показатели соответствуют показателям, сформулированным в Среднесрочной программе</t>
  </si>
  <si>
    <t>Показатели соответствуют показателям, сформулированным в Среднесрочной программе, и числовые значения показателей представлены в динамике</t>
  </si>
  <si>
    <t>По каждой цели необходимо представить показатели, соответствующие показателям, сформулированным в Среднесрочной программе, при этом числовые значения показателей должны быть представлены в динамике</t>
  </si>
  <si>
    <t>Показатели не только должны соответствовать показателям, сформулированным в Среднесрочной программе, но числовые значения показателей должны быть представлены в динамике</t>
  </si>
  <si>
    <t>Не разработана система мероприятий, направленных на достижение цели и задач</t>
  </si>
  <si>
    <t>Разработана система мероприятий, направленных на достижение цели и задач</t>
  </si>
  <si>
    <t>Мероприятия соответствуют мероприятиям, сформулированным в Среднесрочной программе</t>
  </si>
  <si>
    <t>Мероприятия  соответствуют мероприятиям, сформулированным в Среднесрочной программе, и  выделены в соответствии с поставленными задачами</t>
  </si>
  <si>
    <t>Необходимо разработать систему мероприятий, направленных на достижение цели и задач, в соответствии с мероприятиями, сформулированными в Среднесрочной программе, сгруппировав мероприятия в соответствии с поставленными задачами</t>
  </si>
  <si>
    <t>Мероприятия должны не только соответствовать мероприятиям, сформулированным в Среднесрочной программе, но и должны быть выделены в соответствии с поставленными задачами</t>
  </si>
  <si>
    <t xml:space="preserve">Не описаны ожидаемые конечные результаты реализации Программы </t>
  </si>
  <si>
    <t xml:space="preserve">Описаны ожидаемые конечные результаты реализации Программы </t>
  </si>
  <si>
    <t xml:space="preserve">Ожидаемые конечные результаты соответствуют результатам, сформулированным в Среднесрочной программе </t>
  </si>
  <si>
    <t>Ожидаемые конечные результаты соответствуют  результатам, сформулированным в Среднесрочной программе,  и  выделены в соответствии с поставленными задачами</t>
  </si>
  <si>
    <t>Необходимо сформировать систему ожидаемых конечных результатов реализации Программы в соответствии с результатами, сформулированными в Среднесрочной программе, выделив результаты в соответствии с поставленными задачами</t>
  </si>
  <si>
    <t xml:space="preserve">Не определены ответственные и участники образовательного процесса, принимающие участие в реализации программы </t>
  </si>
  <si>
    <t xml:space="preserve">Определены ответственные за проведение и участники мероприятий
</t>
  </si>
  <si>
    <t xml:space="preserve">Определены ответственные за достижение целевых показателей и ожидаемых конечных результатов реализации Программы
</t>
  </si>
  <si>
    <t>Необходимо определить ответственных и участников образовательного процесса, принимающих участие в проведении мероприятий и ответственных за достижение целевых показателей и ожидаемых конечных результатов реализации Программы</t>
  </si>
  <si>
    <t>Необходимо определить не только ответственных и участников образовательного процесса, принимающих участие в проведении мероприятий, но и ответственных за достижение целевых показателей и ожидаемых конечных результатов реализации Программы</t>
  </si>
  <si>
    <t>Не разработано приложение «Дорожная карта» реализации программы антирисковых мер</t>
  </si>
  <si>
    <t xml:space="preserve">Перечень мероприятий представлен в дорожной карте в виде таблицы </t>
  </si>
  <si>
    <t>В таблице выделено 5 столбцов (Задача мероприятия – Название мероприятия – Конкретный срок реализации с датой – Ответственные за мероприятие – Участники мероприятия)</t>
  </si>
  <si>
    <t>Необходимо разработать Дорожную карту реализации программы антирисковых мер, представив перечень мероприятий виде таблицы, состоящей из 5 столбцов (Задача мероприятия – Название мероприятия – Конкретный срок реализации с датой – Ответственные за мероприятие – Участники мероприятия)</t>
  </si>
  <si>
    <t>Перечень мероприятий должен быть представлен в виде таблицы, состоящей из 5 столбцов (Задача мероприятия – Название мероприятия – Конкретный срок реализации с датой – Ответственные за мероприятие – Участники мероприятия)</t>
  </si>
  <si>
    <t>Апанасенковский МО</t>
  </si>
  <si>
    <t>Арзгирский МО</t>
  </si>
  <si>
    <t>Благодарненский ГО</t>
  </si>
  <si>
    <t>Будённовский МО</t>
  </si>
  <si>
    <t>Георгиевский ГО</t>
  </si>
  <si>
    <t>Изобильненский ГО</t>
  </si>
  <si>
    <t>Ипатовский ГО</t>
  </si>
  <si>
    <t>Кировский ГО</t>
  </si>
  <si>
    <t>Кочубеевский МО</t>
  </si>
  <si>
    <t>Курский МО</t>
  </si>
  <si>
    <t>Левокумский МО</t>
  </si>
  <si>
    <t>Минераловодский ГО</t>
  </si>
  <si>
    <t>Нефтекумский ГО</t>
  </si>
  <si>
    <t>Новоселицкий МО</t>
  </si>
  <si>
    <t>Петровский ГО</t>
  </si>
  <si>
    <t>Предгорный МО</t>
  </si>
  <si>
    <t>Советский ГО</t>
  </si>
  <si>
    <t>г. Ставрополь</t>
  </si>
  <si>
    <t>Степновский ГО</t>
  </si>
  <si>
    <t>Шпаковский МО</t>
  </si>
  <si>
    <t>Апанасенковский_МО</t>
  </si>
  <si>
    <t>Арзгирский_МО</t>
  </si>
  <si>
    <t>Благодарненский_ГО</t>
  </si>
  <si>
    <t>Будённовский_МО</t>
  </si>
  <si>
    <t>Георгиевский_ГО</t>
  </si>
  <si>
    <t>Изобильненский_ГО</t>
  </si>
  <si>
    <t>Ипатовский_ГО</t>
  </si>
  <si>
    <t>Кировский_ГО</t>
  </si>
  <si>
    <t>Кочубеевский_МО</t>
  </si>
  <si>
    <t>Курский_МО</t>
  </si>
  <si>
    <t>Левокумский_МО</t>
  </si>
  <si>
    <t>Минераловодский_ГО</t>
  </si>
  <si>
    <t>Нефтекумский_ГО</t>
  </si>
  <si>
    <t>Новоселицкий_МО</t>
  </si>
  <si>
    <t>Петровский_ГО</t>
  </si>
  <si>
    <t>Предгорный_МО</t>
  </si>
  <si>
    <t>Советский_ГО</t>
  </si>
  <si>
    <t>г_Ставрополь</t>
  </si>
  <si>
    <t>Степновский_ГО</t>
  </si>
  <si>
    <t>Шпаковский_МО</t>
  </si>
  <si>
    <t>МКОУ СОШ № 5, п. Айгурский</t>
  </si>
  <si>
    <t xml:space="preserve">МКОУ СОШ № 9, с. Родниковского </t>
  </si>
  <si>
    <t>МОУ СОШ № 3, п. Ставропольский</t>
  </si>
  <si>
    <t xml:space="preserve">МОУ СОШ № 18, п. Терский </t>
  </si>
  <si>
    <t>МБОУ СОШ № 18 имени А. П. Ляпина, ст. Урухская</t>
  </si>
  <si>
    <t>МБОУ СОШ №3,  г. Изобильный</t>
  </si>
  <si>
    <t>МКОУ СОШ № 17, с. Лесная Дача</t>
  </si>
  <si>
    <t>МБОУ СОШ № 33, г. Новопавловск</t>
  </si>
  <si>
    <t>МКОУ СОШ № 1, с. Кочубеевское</t>
  </si>
  <si>
    <t>МКОУ СОШ № 7, пос. Балтийский</t>
  </si>
  <si>
    <t>МКОУ СОШ №13, пос. Ленинский</t>
  </si>
  <si>
    <t xml:space="preserve">МБОУ СОШ № 8, с. Левокумка </t>
  </si>
  <si>
    <t>МКОУ СОШ № 8, пос. Зимняя ставка</t>
  </si>
  <si>
    <t>МОУ СОШ № 4, с. Падинское</t>
  </si>
  <si>
    <t>МКОУ СОШ № 5, г. Светлоград</t>
  </si>
  <si>
    <t>МБОУ СОШ № 2, ст. Суворовская</t>
  </si>
  <si>
    <t xml:space="preserve">МОУ СОШ № 4,  с. Правокумское </t>
  </si>
  <si>
    <t>МБОУ лицей № 38</t>
  </si>
  <si>
    <t>МКОУ СОШ № 6, с. Ольгино</t>
  </si>
  <si>
    <t>МКОУ СОШ № 14 имени В.И.Слядневой, с. Надежда</t>
  </si>
  <si>
    <t>МКОУ СОШ № 7, п.Чограйский</t>
  </si>
  <si>
    <t>МКОУ СОШ № 13, с. Мирное</t>
  </si>
  <si>
    <t>МОУ СОШ № 2,  г. Буденновск</t>
  </si>
  <si>
    <t>МКОУ СОШ № 19, пос. Нижнезольский</t>
  </si>
  <si>
    <t>МКОУ СОШ № 12 , ст. Баклановская</t>
  </si>
  <si>
    <t>МОУ СОШ № 11, ст. Георгиевская</t>
  </si>
  <si>
    <t>МКОУ СОШ № 9, пос. Рощино</t>
  </si>
  <si>
    <t>МБОУ СОШ № 1,  г. Минеральные Воды</t>
  </si>
  <si>
    <t>МОУ ООШ № 9, х. Жуковский</t>
  </si>
  <si>
    <t>МБОУ ООШ № 28, с. Садовое</t>
  </si>
  <si>
    <t xml:space="preserve">МОУ СОШ № 15,  х. Андреевский </t>
  </si>
  <si>
    <t>МБВОУ ЦО имени Героя России Владислава Духина</t>
  </si>
  <si>
    <t>МКОУ СОШ № 4, п. Верхнестепной</t>
  </si>
  <si>
    <t>МКОУ СОШ № 12, с. Татарка</t>
  </si>
  <si>
    <t>МКОУ ООШ № 11, а. Башанта</t>
  </si>
  <si>
    <t>МКОУ СОШ № 16, с. Шишкино</t>
  </si>
  <si>
    <t>МКОУ СОШ № 21, х. Спорный</t>
  </si>
  <si>
    <t>МКОУ СОШ № 15, с. Ивановское</t>
  </si>
  <si>
    <t xml:space="preserve">МКОУ ООШ № 25, пос. Бородыновка </t>
  </si>
  <si>
    <t>МБОУ ООШ № 27, х. Тамбукан</t>
  </si>
  <si>
    <t xml:space="preserve">МОУ СОШ № 5,  х. Восточный </t>
  </si>
  <si>
    <t>МКОУ ООШ № 9, с. Озерное</t>
  </si>
  <si>
    <t>МКОУ СОШ № 10 им. Героя России А.Р.Савченко, п. Цимлянский</t>
  </si>
  <si>
    <t>МБОУ СОШ № 5, с. Спасское</t>
  </si>
  <si>
    <t>МКОУ СОШ № 6, п. Передовой</t>
  </si>
  <si>
    <t>МКОУ СОШ № 23, х. Усть-Невинский</t>
  </si>
  <si>
    <t>МКОУ СОШ № 6, г. Минеральные Воды</t>
  </si>
  <si>
    <r>
      <rPr>
        <sz val="13.5"/>
        <color rgb="FF000000"/>
        <rFont val="Times New Roman"/>
        <family val="1"/>
        <charset val="204"/>
      </rPr>
      <t xml:space="preserve">МБОУ СОШ № 4, </t>
    </r>
    <r>
      <rPr>
        <sz val="13.5"/>
        <color rgb="FF333333"/>
        <rFont val="Arial"/>
        <family val="2"/>
        <charset val="204"/>
      </rPr>
      <t> </t>
    </r>
    <r>
      <rPr>
        <sz val="13.5"/>
        <color rgb="FF000000"/>
        <rFont val="Times New Roman"/>
        <family val="1"/>
        <charset val="204"/>
      </rPr>
      <t>ст. Боргустанская</t>
    </r>
  </si>
  <si>
    <t xml:space="preserve">МОУ СОШ № 10, с. Солдато-Александровское </t>
  </si>
  <si>
    <t>МКОУ ООШ № 21, п. Новый Бешпагир</t>
  </si>
  <si>
    <t>МБОУ СОШ № 4, с. Сотниковское</t>
  </si>
  <si>
    <t>МКОУ ООШ № 22, ст. Новотроицкая</t>
  </si>
  <si>
    <t>МКОУ СОШ № 12, с. Дворцовское</t>
  </si>
  <si>
    <t>МКОУ СОШ № 9, с. Розовка</t>
  </si>
  <si>
    <t>МБОУ СОШ № 5, с. Новоблагодарное</t>
  </si>
  <si>
    <t xml:space="preserve">МКОУ ООШ № 16, п. Селивановка </t>
  </si>
  <si>
    <t>МКОУ СОШ № 9, г. Благодарный</t>
  </si>
  <si>
    <t>ГКО ОУ санаторного типа для детей нуждающихся в длительном лечении «Санаторная школа-интернат № 21», с. Подлужное</t>
  </si>
  <si>
    <t>МКОУ СОШ № 9, с. Веселое</t>
  </si>
  <si>
    <t xml:space="preserve">МБОУ СОШ № 3, с. Гражданское </t>
  </si>
  <si>
    <t>МБОУ СОШ № 24, ст. Суворовская</t>
  </si>
  <si>
    <t xml:space="preserve">МКОУ ООШ № 17, п. Михайловка </t>
  </si>
  <si>
    <t>МБОУ СОШ № 10, с. Бурлацкое</t>
  </si>
  <si>
    <t>МКОУ СОШ  № 9 , с. Подлужное</t>
  </si>
  <si>
    <t>МКОУ СОШ № 22, х.Стародворцовский</t>
  </si>
  <si>
    <t xml:space="preserve">МКОУ СОШ № 4, с. Нижняя Александровка </t>
  </si>
  <si>
    <t>МБОУ ООШ № 21, п. Горный</t>
  </si>
  <si>
    <t xml:space="preserve">МКОУ ООШ № 18, х.Кононов  </t>
  </si>
  <si>
    <t>МКОУ СОШ № 13, ст. Каменнобродская</t>
  </si>
  <si>
    <t xml:space="preserve">МКОУ СОШ № 2, с. Греческое </t>
  </si>
  <si>
    <t>МБОУ ООШ № 25, п. Нижнеэтокский</t>
  </si>
  <si>
    <t>МКОУ СОШ № 4, с. Московское</t>
  </si>
  <si>
    <t xml:space="preserve">МКОУ СОШ № 17, с. Сунжа </t>
  </si>
  <si>
    <t>МБОУ СОШ или ООШ №3, ст. Бекешевская</t>
  </si>
  <si>
    <t>МБОУ СОШ № 2, г. Изобильный</t>
  </si>
  <si>
    <t xml:space="preserve">МКОУ ООШ №12, пос. Ленинский </t>
  </si>
  <si>
    <t>МБОУ ООШ №13, с. Этока</t>
  </si>
  <si>
    <t>МКОУ СОШ № 10,  с. Птичье</t>
  </si>
  <si>
    <t xml:space="preserve">МБОУ СОШ № 7,  с. Марьины Колодцы </t>
  </si>
  <si>
    <t>МБОУ СОШ № 7,   ст. Ессентукская</t>
  </si>
  <si>
    <t>МКОУ СОШ № 14 имени Г. Т. Мещерякова", ст. Новотроицкая</t>
  </si>
  <si>
    <t>МБОУ СОШ № 111, г. Минеральные Воды</t>
  </si>
  <si>
    <t>МБОУ СОШ № 14,   пос. Пятигорский</t>
  </si>
  <si>
    <t>МКОУ СОШ № 20, п. Новоизобильный</t>
  </si>
  <si>
    <t>МКОУ СОШ № 24, ст. Филимоновская</t>
  </si>
  <si>
    <t>МБОУ СОШ № 18, г. Изобильный</t>
  </si>
  <si>
    <t>г. Лермонтов</t>
  </si>
  <si>
    <t>г. Кисловодск</t>
  </si>
  <si>
    <t>г. Пятигорск</t>
  </si>
  <si>
    <t>Грачёвский МО</t>
  </si>
  <si>
    <t>г_Лермонтов</t>
  </si>
  <si>
    <t>г_Кисловодск</t>
  </si>
  <si>
    <t>г_Пятигорск</t>
  </si>
  <si>
    <t>Грачёвский_МО</t>
  </si>
  <si>
    <t>МБОУ СОШ № 2</t>
  </si>
  <si>
    <t xml:space="preserve">МБОУ лицей  № 4 </t>
  </si>
  <si>
    <t xml:space="preserve">МБОУ СОШ  № 3 имени А.С. Пушкина </t>
  </si>
  <si>
    <t xml:space="preserve">МКОУ СОШ № 6 , с. Спицевка </t>
  </si>
  <si>
    <t xml:space="preserve">МКОУ ЦО </t>
  </si>
  <si>
    <t>МБОУ СОШ  № 22</t>
  </si>
  <si>
    <t>МБОУ СОШ  № 25</t>
  </si>
  <si>
    <t>МБОУ СОШ №2</t>
  </si>
  <si>
    <t>МБОУ СОШ № 18</t>
  </si>
  <si>
    <t>МБОУ СОШ № 26</t>
  </si>
  <si>
    <t xml:space="preserve">  Выделены причины возникновения отдельных  рисков</t>
  </si>
  <si>
    <t>Не все задачи направлены на устранение  причин возникновения риска или последствий влияния рисков</t>
  </si>
  <si>
    <t>Все задачи направлены на устранение  причин возникновения рисков или последствий влияния рисков</t>
  </si>
  <si>
    <t xml:space="preserve">Необходимо сформулировать цель и задачи по каждому из выбранных рисков в соответствии с целями и задачами сформулированными в Концепции развития  </t>
  </si>
  <si>
    <t>Требуется доработка Среднесрочной программы в части формулировки целей и задач в соответствии с Концепцией развития</t>
  </si>
  <si>
    <t xml:space="preserve"> Не представлены целевые показатели   </t>
  </si>
  <si>
    <t xml:space="preserve"> Представлены целевые показатели</t>
  </si>
  <si>
    <t>Необходимо сгруппировать мероприятия в соответствии с поставленными задачами</t>
  </si>
  <si>
    <t>Определить 100%  ответственных за достижение целей, решение задач и проведение мероприятий по каждому рисковому направлению</t>
  </si>
  <si>
    <t>Ожидаемые конечные результаты должны не только соответствовать результатам, сформулированным в Среднесрочной программе, но и быть выделенными в соответствии с поставленными задачами</t>
  </si>
  <si>
    <t>Не все задачи направлены на устранениене  причин возникновения риска или последствий влияния рисков</t>
  </si>
  <si>
    <t>Разработано приложение «Дорожная карта» реализации программы антирисковых мер</t>
  </si>
  <si>
    <t xml:space="preserve">  Выделены причины возникновения отдельных  рисков.</t>
  </si>
  <si>
    <t xml:space="preserve"> Не представлены целевые показатели показатели   </t>
  </si>
  <si>
    <t>МБОУ лицей 4 г-к Кисловодска</t>
  </si>
  <si>
    <t xml:space="preserve">В Концепции развития образовательной организации не представлен описание анализа рисковых напралений выбранных образовательной организацией. Также следует обратит внимание на что, что не выделины причины возникновения рисков, которые обпределила для себя образованиятельная организаци. Сама цель Концепции развития образовательной организации определена, но не определены цели по каждому рисковому направлению и соответственно не отражены сроки исполнения данных целей.   При этом следует обратить внимание, что при написании цыелей к рисковым направлениям необходимо указать сроки исполнения данных целей. Также в Концепции развития образовательной организации отсутствуют задачи к каждой цели по рисковому направлению. В Концепции развития образовательной организации прописаны мероприятия ее реализации, но они не сгруппированы по рисковым направлениям. также после определения мероприятий необходимо указать ответственных за выполнения ожидаемых результатов Концепции развития образовательной органихации, а также участников образовательного процесса.  </t>
  </si>
  <si>
    <t xml:space="preserve">При написании Среднесрочной программы необходимо указалить цели и задачи по каждому рисковому направлению выбранному самой образовательной организацией. Далее в Среднесрочной программе необходимо к каждой цели прописать целевые показатели, которые необходимо прописать в динамике. Сами же целевые показатели прописаны в Концепции развития образовательной организации, но они не сгруппированы по целям, которые в свою очередь должны соответствовать рисковым направлениям выбранным образовательной организацией. Также в Среднесрлочной программе необходимо указать план -график выполнения мероприятий. Мероприятия указаны в самой Концепции развития образовательной организации, но они не отнесены по рисковым направлениям. Если говорить о ожидаемых результатах, то они тоже прописаны как в Концепции развития образовательной организации, так и в Среднесрочной программе, но они также не определены в соответствии с рисковыми направлениями. При этом ожидаемые результаты должны иметь числовые показатели. Также необходимо определить ответственных за реализацию Среднесрочной программы. Ответственных также необходимо сгруппировать по определенным рисковым направлениям.  </t>
  </si>
  <si>
    <t xml:space="preserve">При написании антирисковых программах необходимо уделить внимание целяи и задачам по каждому рискому раправлению. Цели в программах должны быть написаны с числовыми показатели, они должны быть реальными и понтными всем участникам выполнения антирисковых программ. Целевые показатели должны быть прописаны в каждой антирисковой программе по каждому рисковому направлению и в них должны быть числовые показатели, и целевые показатели должны быть прописаны в динамике. Говоря о ожидаемых результатах, то их необходимо сгруппировать по каждому рисковому направлению. В ожидаемых результатах должны быть отражены числовые показатели и они должны быть прописаны обязательно в динамике. Это позволит контролировать их выполнение. </t>
  </si>
  <si>
    <t>30.03.2022 г.</t>
  </si>
  <si>
    <t>(Ярошук А.А.)</t>
  </si>
  <si>
    <t>ЭКСПЕРТНОЕ ЗАКЛЮЧЕНИЕ</t>
  </si>
</sst>
</file>

<file path=xl/styles.xml><?xml version="1.0" encoding="utf-8"?>
<styleSheet xmlns="http://schemas.openxmlformats.org/spreadsheetml/2006/main">
  <numFmts count="2">
    <numFmt numFmtId="164" formatCode="0.0"/>
    <numFmt numFmtId="165" formatCode="d\-mmm"/>
  </numFmts>
  <fonts count="16">
    <font>
      <sz val="11"/>
      <color rgb="FF000000"/>
      <name val="Calibri"/>
      <family val="2"/>
      <charset val="1"/>
    </font>
    <font>
      <b/>
      <sz val="10"/>
      <color rgb="FF000000"/>
      <name val="Calibri"/>
      <family val="2"/>
      <charset val="1"/>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10"/>
      <color rgb="FF000000"/>
      <name val="Times New Roman"/>
      <family val="1"/>
      <charset val="204"/>
    </font>
    <font>
      <b/>
      <sz val="11"/>
      <color rgb="FF000000"/>
      <name val="Times New Roman"/>
      <family val="1"/>
      <charset val="204"/>
    </font>
    <font>
      <i/>
      <sz val="11"/>
      <color rgb="FF000000"/>
      <name val="Times New Roman"/>
      <family val="1"/>
      <charset val="204"/>
    </font>
    <font>
      <b/>
      <sz val="10"/>
      <color rgb="FF000000"/>
      <name val="Times New Roman"/>
      <family val="1"/>
      <charset val="204"/>
    </font>
    <font>
      <sz val="10"/>
      <name val="Times New Roman"/>
      <family val="1"/>
      <charset val="204"/>
    </font>
    <font>
      <b/>
      <sz val="14"/>
      <name val="Times New Roman"/>
      <family val="1"/>
      <charset val="204"/>
    </font>
    <font>
      <b/>
      <sz val="10"/>
      <name val="Times New Roman"/>
      <family val="1"/>
      <charset val="204"/>
    </font>
    <font>
      <sz val="10"/>
      <color rgb="FFFF0000"/>
      <name val="Times New Roman"/>
      <family val="1"/>
      <charset val="204"/>
    </font>
    <font>
      <sz val="13.5"/>
      <color rgb="FF000000"/>
      <name val="Times New Roman"/>
      <family val="1"/>
      <charset val="204"/>
    </font>
    <font>
      <sz val="13.5"/>
      <color rgb="FF333333"/>
      <name val="Arial"/>
      <family val="2"/>
      <charset val="204"/>
    </font>
    <font>
      <sz val="14"/>
      <color rgb="FF000000"/>
      <name val="Times New Roman"/>
      <family val="1"/>
      <charset val="204"/>
    </font>
  </fonts>
  <fills count="9">
    <fill>
      <patternFill patternType="none"/>
    </fill>
    <fill>
      <patternFill patternType="gray125"/>
    </fill>
    <fill>
      <patternFill patternType="solid">
        <fgColor rgb="FFDDDDDD"/>
        <bgColor rgb="FFE2F0D9"/>
      </patternFill>
    </fill>
    <fill>
      <patternFill patternType="solid">
        <fgColor rgb="FFE2F0D9"/>
        <bgColor rgb="FFDDDDDD"/>
      </patternFill>
    </fill>
    <fill>
      <patternFill patternType="solid">
        <fgColor rgb="FFFFFFFF"/>
        <bgColor rgb="FFFFFFCC"/>
      </patternFill>
    </fill>
    <fill>
      <patternFill patternType="solid">
        <fgColor rgb="FFFFF2CC"/>
        <bgColor rgb="FFFFFFCC"/>
      </patternFill>
    </fill>
    <fill>
      <patternFill patternType="solid">
        <fgColor rgb="FFFFE699"/>
        <bgColor rgb="FFFFF2CC"/>
      </patternFill>
    </fill>
    <fill>
      <patternFill patternType="solid">
        <fgColor theme="0"/>
        <bgColor indexed="64"/>
      </patternFill>
    </fill>
    <fill>
      <patternFill patternType="solid">
        <fgColor theme="0"/>
        <bgColor rgb="FFDDDDDD"/>
      </patternFill>
    </fill>
  </fills>
  <borders count="1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1" fillId="2" borderId="0" applyBorder="0" applyProtection="0"/>
  </cellStyleXfs>
  <cellXfs count="142">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inden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3" fillId="3" borderId="1" xfId="0" applyFont="1" applyFill="1" applyBorder="1" applyAlignment="1">
      <alignment horizontal="center" vertical="center"/>
    </xf>
    <xf numFmtId="0" fontId="0" fillId="4" borderId="0" xfId="0" applyFill="1"/>
    <xf numFmtId="164" fontId="3" fillId="3" borderId="1" xfId="0" applyNumberFormat="1" applyFont="1" applyFill="1" applyBorder="1" applyAlignment="1">
      <alignment horizontal="center" vertical="center"/>
    </xf>
    <xf numFmtId="0" fontId="0" fillId="5" borderId="0" xfId="0" applyFill="1"/>
    <xf numFmtId="0" fontId="0" fillId="0" borderId="1" xfId="0" applyBorder="1"/>
    <xf numFmtId="0" fontId="0" fillId="0" borderId="0" xfId="0" applyAlignment="1">
      <alignment wrapText="1"/>
    </xf>
    <xf numFmtId="0" fontId="5"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0" xfId="0" applyFont="1"/>
    <xf numFmtId="0" fontId="2" fillId="0" borderId="0" xfId="0" applyFont="1" applyAlignment="1">
      <alignment wrapText="1"/>
    </xf>
    <xf numFmtId="0" fontId="6" fillId="0" borderId="1" xfId="0" applyFont="1" applyBorder="1" applyAlignment="1">
      <alignment vertical="center" wrapText="1"/>
    </xf>
    <xf numFmtId="0" fontId="6" fillId="0" borderId="4" xfId="0" applyFont="1" applyBorder="1" applyAlignment="1">
      <alignment horizontal="center" vertical="center" wrapText="1"/>
    </xf>
    <xf numFmtId="0" fontId="2" fillId="3" borderId="1" xfId="0" applyFont="1" applyFill="1" applyBorder="1" applyAlignment="1" applyProtection="1">
      <alignment horizontal="left" vertical="center" wrapText="1" indent="1"/>
      <protection locked="0"/>
    </xf>
    <xf numFmtId="0" fontId="2" fillId="3" borderId="5" xfId="0" applyFont="1" applyFill="1" applyBorder="1" applyAlignment="1">
      <alignment horizontal="left" vertical="center" wrapText="1" indent="1"/>
    </xf>
    <xf numFmtId="0" fontId="2" fillId="5" borderId="6" xfId="0" applyFont="1" applyFill="1" applyBorder="1" applyAlignment="1">
      <alignment horizontal="left" vertical="center" wrapText="1"/>
    </xf>
    <xf numFmtId="0" fontId="2" fillId="5" borderId="1" xfId="0" applyFont="1" applyFill="1" applyBorder="1" applyAlignment="1">
      <alignment horizontal="left" vertical="center" wrapText="1" indent="1"/>
    </xf>
    <xf numFmtId="0" fontId="2" fillId="5" borderId="5" xfId="0" applyFont="1" applyFill="1" applyBorder="1" applyAlignment="1">
      <alignment horizontal="center" vertical="center"/>
    </xf>
    <xf numFmtId="0" fontId="2" fillId="4" borderId="0" xfId="0" applyFont="1" applyFill="1"/>
    <xf numFmtId="164" fontId="2" fillId="5" borderId="5" xfId="0" applyNumberFormat="1" applyFont="1" applyFill="1" applyBorder="1" applyAlignment="1">
      <alignment horizontal="center" vertical="center"/>
    </xf>
    <xf numFmtId="0" fontId="2" fillId="3" borderId="8" xfId="0" applyFont="1" applyFill="1" applyBorder="1" applyAlignment="1">
      <alignment horizontal="left" vertical="center" wrapText="1" indent="1"/>
    </xf>
    <xf numFmtId="0" fontId="2" fillId="5" borderId="5" xfId="0" applyFont="1" applyFill="1" applyBorder="1" applyAlignment="1">
      <alignment horizontal="left" vertical="center" wrapText="1" indent="1"/>
    </xf>
    <xf numFmtId="0" fontId="2" fillId="5" borderId="9" xfId="0" applyFont="1" applyFill="1" applyBorder="1" applyAlignment="1">
      <alignment horizontal="center" vertical="center"/>
    </xf>
    <xf numFmtId="164" fontId="2" fillId="5" borderId="10" xfId="0" applyNumberFormat="1" applyFont="1" applyFill="1" applyBorder="1" applyAlignment="1">
      <alignment horizontal="center" vertical="center"/>
    </xf>
    <xf numFmtId="0" fontId="2" fillId="3" borderId="2" xfId="0" applyFont="1" applyFill="1" applyBorder="1" applyAlignment="1" applyProtection="1">
      <alignment horizontal="left" vertical="center" wrapText="1" indent="1"/>
      <protection locked="0"/>
    </xf>
    <xf numFmtId="0" fontId="2" fillId="5" borderId="6" xfId="0" applyFont="1" applyFill="1" applyBorder="1" applyAlignment="1">
      <alignment vertical="center" wrapText="1"/>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4" borderId="0" xfId="0" applyFont="1" applyFill="1" applyAlignment="1">
      <alignment wrapText="1"/>
    </xf>
    <xf numFmtId="0" fontId="8" fillId="0" borderId="1" xfId="0" applyFont="1" applyBorder="1" applyAlignment="1">
      <alignment vertical="center" wrapText="1"/>
    </xf>
    <xf numFmtId="0" fontId="0" fillId="0" borderId="0" xfId="0" applyProtection="1">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horizontal="left"/>
      <protection locked="0"/>
    </xf>
    <xf numFmtId="0" fontId="0" fillId="0" borderId="0" xfId="0" applyBorder="1" applyProtection="1">
      <protection locked="0"/>
    </xf>
    <xf numFmtId="0" fontId="0" fillId="0" borderId="0" xfId="0" applyFont="1" applyAlignment="1" applyProtection="1">
      <alignment horizontal="right"/>
      <protection locked="0"/>
    </xf>
    <xf numFmtId="0" fontId="5" fillId="0" borderId="0" xfId="0" applyFont="1" applyAlignment="1">
      <alignment horizontal="left" vertical="center" wrapText="1" indent="1"/>
    </xf>
    <xf numFmtId="0" fontId="5" fillId="0" borderId="0" xfId="0" applyFont="1"/>
    <xf numFmtId="0" fontId="9" fillId="0" borderId="12" xfId="0" applyFont="1" applyBorder="1" applyAlignment="1">
      <alignment horizontal="left" vertical="center" wrapText="1" indent="1"/>
    </xf>
    <xf numFmtId="0" fontId="9" fillId="0" borderId="14" xfId="0" applyFont="1" applyBorder="1" applyAlignment="1">
      <alignment horizontal="left" vertical="center" wrapText="1" indent="1"/>
    </xf>
    <xf numFmtId="0" fontId="11"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0" xfId="0" applyFont="1"/>
    <xf numFmtId="0" fontId="9" fillId="3" borderId="6" xfId="0" applyFont="1" applyFill="1" applyBorder="1" applyAlignment="1">
      <alignment vertical="center" wrapText="1"/>
    </xf>
    <xf numFmtId="0" fontId="9" fillId="0" borderId="6" xfId="0" applyFont="1" applyBorder="1" applyAlignment="1">
      <alignment vertical="center" wrapText="1"/>
    </xf>
    <xf numFmtId="0" fontId="9" fillId="0" borderId="15" xfId="0" applyFont="1" applyBorder="1" applyAlignment="1">
      <alignment vertical="center" wrapText="1"/>
    </xf>
    <xf numFmtId="0" fontId="5" fillId="0" borderId="0" xfId="0" applyFont="1" applyAlignment="1">
      <alignment horizontal="center"/>
    </xf>
    <xf numFmtId="0" fontId="9" fillId="6" borderId="6" xfId="0" applyFont="1" applyFill="1" applyBorder="1" applyAlignment="1">
      <alignment vertical="center" wrapText="1"/>
    </xf>
    <xf numFmtId="0" fontId="11" fillId="0" borderId="14" xfId="0" applyFont="1" applyBorder="1" applyAlignment="1">
      <alignment horizontal="center" vertical="center" wrapText="1"/>
    </xf>
    <xf numFmtId="0" fontId="11" fillId="0" borderId="6" xfId="0" applyFont="1" applyBorder="1" applyAlignment="1">
      <alignment horizontal="center" vertical="center"/>
    </xf>
    <xf numFmtId="0" fontId="5" fillId="0" borderId="0" xfId="0" applyFont="1" applyAlignment="1">
      <alignment horizontal="center" vertical="center"/>
    </xf>
    <xf numFmtId="0" fontId="9" fillId="0" borderId="6" xfId="0" applyFont="1" applyBorder="1" applyAlignment="1">
      <alignment horizontal="left" vertical="center" wrapText="1" indent="1"/>
    </xf>
    <xf numFmtId="0" fontId="9" fillId="5" borderId="6" xfId="0" applyFont="1" applyFill="1" applyBorder="1" applyAlignment="1">
      <alignment vertical="center" wrapText="1"/>
    </xf>
    <xf numFmtId="0" fontId="9" fillId="4" borderId="6" xfId="0" applyFont="1" applyFill="1" applyBorder="1" applyAlignment="1">
      <alignment vertical="center" wrapText="1"/>
    </xf>
    <xf numFmtId="165" fontId="9" fillId="0" borderId="14" xfId="0" applyNumberFormat="1" applyFont="1" applyBorder="1" applyAlignment="1">
      <alignment horizontal="left" vertical="center" wrapText="1"/>
    </xf>
    <xf numFmtId="0" fontId="9" fillId="0" borderId="6" xfId="0" applyFont="1" applyBorder="1" applyAlignment="1">
      <alignment horizontal="left" vertical="center" wrapText="1"/>
    </xf>
    <xf numFmtId="0" fontId="9" fillId="3" borderId="6" xfId="0" applyFont="1" applyFill="1" applyBorder="1" applyAlignment="1">
      <alignment horizontal="justify" vertical="center"/>
    </xf>
    <xf numFmtId="165" fontId="9" fillId="0" borderId="14" xfId="0" applyNumberFormat="1" applyFont="1" applyBorder="1" applyAlignment="1">
      <alignment horizontal="left" vertical="center" wrapText="1" indent="1"/>
    </xf>
    <xf numFmtId="0" fontId="9" fillId="4" borderId="6" xfId="0" applyFont="1" applyFill="1" applyBorder="1" applyAlignment="1">
      <alignment horizontal="justify" vertical="center"/>
    </xf>
    <xf numFmtId="0" fontId="9" fillId="5" borderId="6" xfId="0" applyFont="1" applyFill="1" applyBorder="1" applyAlignment="1">
      <alignment horizontal="justify" vertical="center"/>
    </xf>
    <xf numFmtId="0" fontId="9" fillId="0" borderId="15" xfId="0" applyFont="1" applyBorder="1" applyAlignment="1">
      <alignment wrapText="1"/>
    </xf>
    <xf numFmtId="0" fontId="9" fillId="0" borderId="14" xfId="0" applyFont="1" applyBorder="1" applyAlignment="1">
      <alignment horizontal="left" vertical="center" wrapText="1"/>
    </xf>
    <xf numFmtId="0" fontId="9" fillId="3" borderId="6" xfId="0" applyFont="1" applyFill="1" applyBorder="1" applyAlignment="1">
      <alignment horizontal="left" vertical="center" wrapText="1"/>
    </xf>
    <xf numFmtId="0" fontId="9" fillId="0" borderId="6" xfId="0" applyFont="1" applyBorder="1" applyAlignment="1">
      <alignment vertical="top" wrapText="1"/>
    </xf>
    <xf numFmtId="0" fontId="9" fillId="0" borderId="15" xfId="0" applyFont="1" applyBorder="1" applyAlignment="1">
      <alignment vertical="top" wrapText="1"/>
    </xf>
    <xf numFmtId="0" fontId="9" fillId="3" borderId="6" xfId="0" applyFont="1" applyFill="1" applyBorder="1" applyAlignment="1">
      <alignment horizontal="left" vertical="top" wrapText="1" indent="1"/>
    </xf>
    <xf numFmtId="0" fontId="9" fillId="3" borderId="6" xfId="0" applyFont="1" applyFill="1" applyBorder="1" applyAlignment="1">
      <alignment vertical="top" wrapText="1"/>
    </xf>
    <xf numFmtId="0" fontId="9" fillId="4" borderId="6" xfId="0" applyFont="1" applyFill="1" applyBorder="1" applyAlignment="1">
      <alignment vertical="top" wrapText="1"/>
    </xf>
    <xf numFmtId="0" fontId="9" fillId="0" borderId="6" xfId="0" applyFont="1" applyBorder="1" applyAlignment="1">
      <alignment horizontal="center" vertical="top"/>
    </xf>
    <xf numFmtId="0" fontId="9" fillId="0" borderId="6"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xf>
    <xf numFmtId="0" fontId="13" fillId="0" borderId="16" xfId="0" applyFont="1" applyBorder="1" applyAlignment="1">
      <alignment vertical="center" wrapText="1"/>
    </xf>
    <xf numFmtId="0" fontId="13" fillId="0" borderId="0" xfId="0" applyFont="1"/>
    <xf numFmtId="0" fontId="5" fillId="8" borderId="1" xfId="0" applyFont="1" applyFill="1" applyBorder="1" applyAlignment="1">
      <alignment horizontal="left" vertical="center" wrapText="1" indent="1"/>
    </xf>
    <xf numFmtId="0" fontId="0" fillId="7" borderId="0" xfId="0" applyFill="1"/>
    <xf numFmtId="0" fontId="8" fillId="7" borderId="1" xfId="0" applyFont="1" applyFill="1" applyBorder="1" applyAlignment="1">
      <alignment vertical="center" wrapText="1"/>
    </xf>
    <xf numFmtId="0" fontId="4" fillId="7"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vertical="top" wrapText="1"/>
    </xf>
    <xf numFmtId="0" fontId="4" fillId="0" borderId="2" xfId="0" applyFont="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3" fillId="0" borderId="2" xfId="0" applyFont="1" applyBorder="1" applyAlignment="1">
      <alignment horizontal="left" vertical="top" wrapText="1"/>
    </xf>
    <xf numFmtId="0" fontId="0" fillId="0" borderId="1" xfId="0" applyBorder="1" applyAlignment="1">
      <alignment horizontal="center"/>
    </xf>
    <xf numFmtId="0" fontId="4" fillId="0" borderId="1" xfId="0" applyFont="1" applyBorder="1" applyAlignment="1">
      <alignment horizontal="left" vertical="center" wrapText="1"/>
    </xf>
    <xf numFmtId="0" fontId="2" fillId="0" borderId="2" xfId="0" applyFont="1" applyBorder="1" applyAlignment="1" applyProtection="1">
      <alignment vertical="top" wrapText="1"/>
      <protection locked="0"/>
    </xf>
    <xf numFmtId="0" fontId="6" fillId="0" borderId="2"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7" fillId="4" borderId="7" xfId="0" applyFont="1" applyFill="1" applyBorder="1" applyAlignment="1"/>
    <xf numFmtId="0" fontId="2" fillId="4" borderId="1" xfId="0" applyFont="1" applyFill="1" applyBorder="1" applyAlignment="1" applyProtection="1">
      <alignment horizontal="center" vertical="top" wrapText="1"/>
      <protection locked="0"/>
    </xf>
    <xf numFmtId="0" fontId="6" fillId="0" borderId="1" xfId="0" applyFont="1" applyBorder="1" applyAlignment="1">
      <alignment horizontal="left" vertical="center" wrapText="1"/>
    </xf>
    <xf numFmtId="0" fontId="2" fillId="4" borderId="7" xfId="0" applyFont="1" applyFill="1" applyBorder="1" applyAlignment="1" applyProtection="1">
      <alignment vertical="top" wrapText="1"/>
      <protection locked="0"/>
    </xf>
    <xf numFmtId="165" fontId="2" fillId="0" borderId="5"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xf>
    <xf numFmtId="0" fontId="2" fillId="0" borderId="2" xfId="0" applyFont="1" applyBorder="1" applyAlignment="1">
      <alignment horizontal="left" vertical="top" wrapText="1"/>
    </xf>
    <xf numFmtId="0" fontId="2" fillId="4" borderId="11" xfId="0" applyFont="1" applyFill="1" applyBorder="1" applyAlignment="1"/>
    <xf numFmtId="0" fontId="2" fillId="0" borderId="1" xfId="0" applyFont="1" applyBorder="1" applyAlignment="1" applyProtection="1">
      <alignment horizontal="left" vertical="top" wrapText="1"/>
      <protection locked="0"/>
    </xf>
    <xf numFmtId="0" fontId="2" fillId="0" borderId="7" xfId="0" applyFont="1" applyBorder="1" applyAlignment="1">
      <alignment horizontal="center" vertical="center" wrapText="1"/>
    </xf>
    <xf numFmtId="0" fontId="2" fillId="0" borderId="6" xfId="0" applyFont="1" applyBorder="1" applyAlignment="1">
      <alignment horizontal="left" vertical="center"/>
    </xf>
    <xf numFmtId="0" fontId="15" fillId="0" borderId="0" xfId="0" applyFont="1" applyAlignment="1">
      <alignment horizontal="center"/>
    </xf>
    <xf numFmtId="0" fontId="5" fillId="0" borderId="1" xfId="0" applyFont="1" applyBorder="1" applyAlignment="1">
      <alignment vertical="top"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5" fillId="7" borderId="4"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0" fillId="7" borderId="1" xfId="0" applyFill="1" applyBorder="1" applyAlignment="1">
      <alignment horizontal="center" vertical="center"/>
    </xf>
    <xf numFmtId="0" fontId="5" fillId="7" borderId="1" xfId="0" applyFont="1" applyFill="1" applyBorder="1" applyAlignment="1">
      <alignment horizontal="left" vertical="center" wrapText="1"/>
    </xf>
    <xf numFmtId="0" fontId="0" fillId="0" borderId="0" xfId="0" applyBorder="1" applyAlignment="1">
      <alignment horizontal="justify" vertical="top" wrapText="1"/>
    </xf>
    <xf numFmtId="0" fontId="0" fillId="7" borderId="4" xfId="0" applyFill="1" applyBorder="1" applyAlignment="1">
      <alignment horizontal="center" vertical="center"/>
    </xf>
    <xf numFmtId="0" fontId="3" fillId="7" borderId="2" xfId="0" applyFont="1" applyFill="1" applyBorder="1" applyAlignment="1">
      <alignment horizontal="left" vertical="top" wrapText="1"/>
    </xf>
    <xf numFmtId="0" fontId="5" fillId="8" borderId="1" xfId="0" applyFont="1" applyFill="1" applyBorder="1" applyAlignment="1">
      <alignment horizontal="left" vertical="center" wrapText="1" indent="1"/>
    </xf>
    <xf numFmtId="2" fontId="5" fillId="8" borderId="1" xfId="0" applyNumberFormat="1" applyFont="1" applyFill="1" applyBorder="1" applyAlignment="1">
      <alignment horizontal="left" vertical="center" wrapText="1" indent="1"/>
    </xf>
    <xf numFmtId="0" fontId="3" fillId="0" borderId="1" xfId="0" applyFont="1" applyBorder="1" applyAlignment="1">
      <alignment vertical="top" wrapText="1"/>
    </xf>
    <xf numFmtId="0" fontId="0" fillId="7" borderId="17" xfId="0" applyFill="1" applyBorder="1" applyAlignment="1">
      <alignment horizontal="center" vertical="center"/>
    </xf>
    <xf numFmtId="0" fontId="0" fillId="7" borderId="17" xfId="0" applyFill="1" applyBorder="1" applyAlignment="1">
      <alignment horizontal="left" vertical="center" wrapText="1"/>
    </xf>
    <xf numFmtId="0" fontId="0" fillId="7" borderId="17" xfId="0" applyFill="1" applyBorder="1" applyAlignment="1">
      <alignment wrapText="1"/>
    </xf>
    <xf numFmtId="165" fontId="0" fillId="7" borderId="4" xfId="0" applyNumberFormat="1" applyFill="1" applyBorder="1" applyAlignment="1">
      <alignment horizontal="center" vertical="center"/>
    </xf>
    <xf numFmtId="0" fontId="5" fillId="7" borderId="1" xfId="0" applyFont="1" applyFill="1" applyBorder="1" applyAlignment="1">
      <alignment vertical="top" wrapText="1"/>
    </xf>
    <xf numFmtId="0" fontId="8" fillId="7" borderId="1" xfId="0" applyFont="1" applyFill="1" applyBorder="1" applyAlignment="1">
      <alignment horizontal="left" vertical="center" wrapText="1"/>
    </xf>
    <xf numFmtId="0" fontId="3" fillId="7" borderId="1" xfId="0" applyFont="1" applyFill="1" applyBorder="1" applyAlignment="1">
      <alignment vertical="top" wrapText="1"/>
    </xf>
    <xf numFmtId="0" fontId="8" fillId="7" borderId="1" xfId="0" applyFont="1" applyFill="1" applyBorder="1" applyAlignment="1">
      <alignment horizontal="center" vertical="center" wrapText="1"/>
    </xf>
    <xf numFmtId="0" fontId="10" fillId="0" borderId="13"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5" xfId="0" applyFont="1" applyBorder="1" applyAlignment="1">
      <alignment horizontal="center" vertical="center" wrapText="1"/>
    </xf>
  </cellXfs>
  <cellStyles count="2">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FFF2CC"/>
      <rgbColor rgb="FFCCFFCC"/>
      <rgbColor rgb="FFFFE6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ono\AppData\Local\Temp\7zOCD72A3B5\&#1052;&#1041;&#1054;&#1059;%20&#1083;&#1080;&#1094;&#1077;&#1081;%204%20&#1075;-&#1082;%20&#1050;&#1080;&#1089;&#1083;&#1086;&#1074;&#1086;&#1076;&#1089;&#1082;&#1072;%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2"/>
      <sheetName val="Рабочий лист"/>
      <sheetName val="Концепция"/>
      <sheetName val="Среднесрочная программа"/>
      <sheetName val="Рисковая программа"/>
      <sheetName val="Лист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E77"/>
  <sheetViews>
    <sheetView zoomScaleNormal="100" workbookViewId="0">
      <selection activeCell="C5" sqref="C5"/>
    </sheetView>
  </sheetViews>
  <sheetFormatPr defaultRowHeight="15"/>
  <cols>
    <col min="1" max="1" width="7.140625" customWidth="1"/>
    <col min="2" max="2" width="30" customWidth="1"/>
    <col min="3" max="3" width="60.5703125" customWidth="1"/>
    <col min="4" max="4" width="9.85546875" customWidth="1"/>
    <col min="5" max="5" width="42.5703125" customWidth="1"/>
    <col min="6" max="1025" width="8.7109375" customWidth="1"/>
  </cols>
  <sheetData>
    <row r="1" spans="1:5" ht="15.75" customHeight="1">
      <c r="A1" s="85" t="s">
        <v>0</v>
      </c>
      <c r="B1" s="85"/>
      <c r="C1" s="86" t="s">
        <v>1</v>
      </c>
      <c r="D1" s="86"/>
    </row>
    <row r="2" spans="1:5" ht="45" customHeight="1">
      <c r="A2" s="85" t="s">
        <v>2</v>
      </c>
      <c r="B2" s="85"/>
      <c r="C2" s="86" t="s">
        <v>3</v>
      </c>
      <c r="D2" s="86"/>
    </row>
    <row r="3" spans="1:5" ht="56.25" customHeight="1">
      <c r="A3" s="87" t="s">
        <v>4</v>
      </c>
      <c r="B3" s="87"/>
      <c r="C3" s="86" t="s">
        <v>5</v>
      </c>
      <c r="D3" s="86"/>
    </row>
    <row r="4" spans="1:5" ht="16.5" customHeight="1">
      <c r="A4" s="88" t="s">
        <v>6</v>
      </c>
      <c r="B4" s="88"/>
      <c r="C4" s="2" t="s">
        <v>7</v>
      </c>
      <c r="D4" s="2" t="s">
        <v>8</v>
      </c>
      <c r="E4" s="1" t="s">
        <v>9</v>
      </c>
    </row>
    <row r="5" spans="1:5" ht="30" customHeight="1">
      <c r="A5" s="89" t="s">
        <v>10</v>
      </c>
      <c r="B5" s="90" t="s">
        <v>11</v>
      </c>
      <c r="C5" s="5"/>
      <c r="D5" s="5">
        <f>Лист1!D5</f>
        <v>1</v>
      </c>
    </row>
    <row r="6" spans="1:5" ht="30" customHeight="1">
      <c r="A6" s="89"/>
      <c r="B6" s="90"/>
      <c r="C6" s="5"/>
      <c r="D6" s="5"/>
    </row>
    <row r="7" spans="1:5" ht="30" customHeight="1">
      <c r="A7" s="89"/>
      <c r="B7" s="90"/>
      <c r="C7" s="5" t="e">
        <f>Лист1!#REF!</f>
        <v>#REF!</v>
      </c>
      <c r="D7" s="5">
        <f>Лист1!F5</f>
        <v>2</v>
      </c>
    </row>
    <row r="8" spans="1:5" ht="30" customHeight="1">
      <c r="A8" s="6"/>
      <c r="B8" s="7"/>
      <c r="C8" s="5"/>
      <c r="D8" s="5"/>
    </row>
    <row r="9" spans="1:5" ht="30" customHeight="1">
      <c r="A9" s="91">
        <v>2</v>
      </c>
      <c r="B9" s="90" t="s">
        <v>12</v>
      </c>
      <c r="C9" s="5" t="str">
        <f>Лист1!D6</f>
        <v>В концепции развития представлено описание анализа рисков деятельности ОО</v>
      </c>
      <c r="D9" s="5">
        <f>Лист1!D8</f>
        <v>1</v>
      </c>
    </row>
    <row r="10" spans="1:5" ht="30" customHeight="1">
      <c r="A10" s="91"/>
      <c r="B10" s="90"/>
      <c r="C10" s="5" t="e">
        <f>Лист1!#REF!</f>
        <v>#REF!</v>
      </c>
      <c r="D10" s="5" t="e">
        <f>Лист1!#REF!</f>
        <v>#REF!</v>
      </c>
    </row>
    <row r="11" spans="1:5" ht="30" customHeight="1">
      <c r="A11" s="91">
        <v>3</v>
      </c>
      <c r="B11" s="90" t="s">
        <v>13</v>
      </c>
      <c r="C11" s="5"/>
      <c r="D11" s="5"/>
    </row>
    <row r="12" spans="1:5" ht="30" customHeight="1">
      <c r="A12" s="91"/>
      <c r="B12" s="90"/>
      <c r="C12" s="5"/>
      <c r="D12" s="5"/>
    </row>
    <row r="13" spans="1:5" ht="30" customHeight="1">
      <c r="A13" s="91">
        <v>4</v>
      </c>
      <c r="B13" s="90" t="s">
        <v>14</v>
      </c>
      <c r="C13" s="5"/>
      <c r="D13" s="5"/>
    </row>
    <row r="14" spans="1:5" ht="30" customHeight="1">
      <c r="A14" s="91"/>
      <c r="B14" s="90"/>
      <c r="C14" s="5"/>
      <c r="D14" s="5"/>
    </row>
    <row r="15" spans="1:5" ht="30" customHeight="1">
      <c r="A15" s="91">
        <v>5</v>
      </c>
      <c r="B15" s="90" t="s">
        <v>15</v>
      </c>
      <c r="C15" s="5"/>
      <c r="D15" s="5"/>
    </row>
    <row r="16" spans="1:5" ht="30" customHeight="1">
      <c r="A16" s="91"/>
      <c r="B16" s="90"/>
      <c r="C16" s="5"/>
      <c r="D16" s="5"/>
    </row>
    <row r="17" spans="1:4" ht="30" customHeight="1">
      <c r="A17" s="91">
        <v>6</v>
      </c>
      <c r="B17" s="90" t="s">
        <v>16</v>
      </c>
      <c r="C17" s="5"/>
      <c r="D17" s="5"/>
    </row>
    <row r="18" spans="1:4" ht="30" customHeight="1">
      <c r="A18" s="91"/>
      <c r="B18" s="90"/>
      <c r="C18" s="5"/>
      <c r="D18" s="5"/>
    </row>
    <row r="19" spans="1:4" ht="30" customHeight="1">
      <c r="A19" s="91"/>
      <c r="B19" s="90"/>
      <c r="C19" s="5"/>
      <c r="D19" s="5"/>
    </row>
    <row r="20" spans="1:4" s="9" customFormat="1" ht="29.25" customHeight="1">
      <c r="A20" s="92" t="str">
        <f>C3</f>
        <v>Ппппппппппппппппппппппппппппппппппппппппппппппппппппппппппппппппппппппппп</v>
      </c>
      <c r="B20" s="92"/>
      <c r="C20" s="5" t="s">
        <v>17</v>
      </c>
      <c r="D20" s="8" t="e">
        <f>SUM(D5:D19)</f>
        <v>#REF!</v>
      </c>
    </row>
    <row r="21" spans="1:4" s="9" customFormat="1" ht="29.25" customHeight="1">
      <c r="A21" s="92"/>
      <c r="B21" s="92"/>
      <c r="C21" s="5" t="s">
        <v>18</v>
      </c>
      <c r="D21" s="10" t="e">
        <f>D20/18*100</f>
        <v>#REF!</v>
      </c>
    </row>
    <row r="22" spans="1:4" s="9" customFormat="1" ht="29.25" customHeight="1">
      <c r="A22" s="11"/>
      <c r="B22" s="11"/>
      <c r="C22" s="11"/>
      <c r="D22" s="11"/>
    </row>
    <row r="23" spans="1:4" s="9" customFormat="1" ht="29.25" customHeight="1">
      <c r="A23" s="93"/>
      <c r="B23" s="93"/>
      <c r="C23" s="12"/>
      <c r="D23" s="12"/>
    </row>
    <row r="24" spans="1:4" ht="42" customHeight="1">
      <c r="A24" s="94" t="s">
        <v>19</v>
      </c>
      <c r="B24" s="94"/>
      <c r="C24" s="86"/>
      <c r="D24" s="86"/>
    </row>
    <row r="25" spans="1:4" ht="24.75" customHeight="1">
      <c r="A25" s="12" t="s">
        <v>20</v>
      </c>
      <c r="B25" s="4" t="s">
        <v>21</v>
      </c>
      <c r="C25" s="5"/>
      <c r="D25" s="5"/>
    </row>
    <row r="26" spans="1:4" ht="24.75" customHeight="1">
      <c r="A26" s="12" t="s">
        <v>22</v>
      </c>
      <c r="B26" s="4"/>
      <c r="C26" s="5"/>
      <c r="D26" s="5"/>
    </row>
    <row r="27" spans="1:4" ht="24.75" customHeight="1">
      <c r="A27" s="12" t="s">
        <v>23</v>
      </c>
      <c r="B27" s="4" t="s">
        <v>24</v>
      </c>
      <c r="C27" s="5"/>
      <c r="D27" s="5"/>
    </row>
    <row r="28" spans="1:4" ht="24.75" customHeight="1">
      <c r="A28" s="12" t="s">
        <v>25</v>
      </c>
      <c r="B28" s="4"/>
      <c r="C28" s="5"/>
      <c r="D28" s="5"/>
    </row>
    <row r="29" spans="1:4" ht="24.75" customHeight="1">
      <c r="A29" s="12" t="s">
        <v>26</v>
      </c>
      <c r="B29" s="4" t="s">
        <v>27</v>
      </c>
      <c r="C29" s="5"/>
      <c r="D29" s="5"/>
    </row>
    <row r="30" spans="1:4" ht="24.75" customHeight="1">
      <c r="A30" s="12" t="s">
        <v>25</v>
      </c>
      <c r="B30" s="4"/>
      <c r="C30" s="5"/>
      <c r="D30" s="5"/>
    </row>
    <row r="31" spans="1:4" ht="24.75" customHeight="1">
      <c r="A31" s="12" t="s">
        <v>28</v>
      </c>
      <c r="B31" s="3" t="s">
        <v>29</v>
      </c>
      <c r="C31" s="5"/>
      <c r="D31" s="5"/>
    </row>
    <row r="32" spans="1:4" ht="24.75" customHeight="1">
      <c r="A32" s="12" t="s">
        <v>25</v>
      </c>
      <c r="B32" s="13"/>
      <c r="C32" s="5"/>
      <c r="D32" s="5"/>
    </row>
    <row r="33" spans="1:4" ht="24.75" customHeight="1">
      <c r="A33" s="12" t="s">
        <v>30</v>
      </c>
      <c r="B33" s="4" t="s">
        <v>31</v>
      </c>
      <c r="C33" s="5"/>
      <c r="D33" s="5"/>
    </row>
    <row r="34" spans="1:4" ht="24.75" customHeight="1">
      <c r="A34" s="12" t="s">
        <v>25</v>
      </c>
      <c r="B34" s="14"/>
      <c r="C34" s="5"/>
      <c r="D34" s="5"/>
    </row>
    <row r="35" spans="1:4" ht="24.75" customHeight="1">
      <c r="A35" s="12"/>
      <c r="B35" s="14"/>
      <c r="C35" s="5"/>
      <c r="D35" s="5"/>
    </row>
    <row r="36" spans="1:4" ht="24.75" customHeight="1">
      <c r="A36" s="12"/>
      <c r="B36" s="14"/>
      <c r="C36" s="5"/>
      <c r="D36" s="5"/>
    </row>
    <row r="37" spans="1:4" ht="24.75" customHeight="1">
      <c r="A37" s="12"/>
      <c r="B37" s="14"/>
      <c r="C37" s="5"/>
      <c r="D37" s="5"/>
    </row>
    <row r="38" spans="1:4" ht="24.75" customHeight="1">
      <c r="A38" s="12"/>
      <c r="B38" s="3"/>
      <c r="C38" s="5"/>
      <c r="D38" s="5"/>
    </row>
    <row r="39" spans="1:4" ht="24.75" customHeight="1">
      <c r="A39" s="12"/>
      <c r="C39" s="5"/>
      <c r="D39" s="5"/>
    </row>
    <row r="40" spans="1:4" ht="24.75" customHeight="1">
      <c r="A40" s="12"/>
      <c r="B40" s="14"/>
      <c r="C40" s="5"/>
      <c r="D40" s="5"/>
    </row>
    <row r="41" spans="1:4" ht="24.75" customHeight="1">
      <c r="A41" s="12"/>
      <c r="B41" s="14"/>
      <c r="C41" s="5"/>
      <c r="D41" s="5"/>
    </row>
    <row r="42" spans="1:4" ht="24.75" customHeight="1">
      <c r="A42" s="12"/>
      <c r="B42" s="14"/>
      <c r="C42" s="5"/>
      <c r="D42" s="5"/>
    </row>
    <row r="43" spans="1:4" ht="24.75" customHeight="1">
      <c r="A43" s="12"/>
      <c r="B43" s="14"/>
      <c r="C43" s="5"/>
      <c r="D43" s="5"/>
    </row>
    <row r="44" spans="1:4" ht="24.75" customHeight="1">
      <c r="A44" s="12"/>
      <c r="B44" s="14"/>
      <c r="C44" s="5"/>
      <c r="D44" s="5"/>
    </row>
    <row r="45" spans="1:4" ht="24.75" customHeight="1">
      <c r="A45" s="12"/>
      <c r="B45" s="3"/>
      <c r="C45" s="5"/>
      <c r="D45" s="5"/>
    </row>
    <row r="46" spans="1:4" ht="24.75" customHeight="1">
      <c r="A46" s="12"/>
      <c r="B46" s="1"/>
      <c r="C46" s="5"/>
      <c r="D46" s="5"/>
    </row>
    <row r="47" spans="1:4" ht="24.75" customHeight="1">
      <c r="A47" s="12"/>
      <c r="B47" s="15"/>
      <c r="C47" s="5"/>
      <c r="D47" s="5"/>
    </row>
    <row r="48" spans="1:4" ht="24.75" customHeight="1">
      <c r="A48" s="12"/>
      <c r="B48" s="15"/>
      <c r="C48" s="5"/>
      <c r="D48" s="5"/>
    </row>
    <row r="49" spans="1:4" ht="24.75" customHeight="1">
      <c r="A49" s="12"/>
      <c r="B49" s="15"/>
      <c r="C49" s="5"/>
      <c r="D49" s="5"/>
    </row>
    <row r="50" spans="1:4" ht="24.75" customHeight="1">
      <c r="A50" s="12"/>
      <c r="B50" s="1"/>
      <c r="C50" s="5"/>
      <c r="D50" s="5"/>
    </row>
    <row r="51" spans="1:4" ht="24.75" customHeight="1">
      <c r="A51" s="12"/>
      <c r="B51" s="15"/>
      <c r="C51" s="5"/>
      <c r="D51" s="5"/>
    </row>
    <row r="52" spans="1:4" ht="24.75" customHeight="1">
      <c r="A52" s="12"/>
      <c r="B52" s="15"/>
      <c r="C52" s="5"/>
      <c r="D52" s="5"/>
    </row>
    <row r="53" spans="1:4" ht="24.75" customHeight="1">
      <c r="A53" s="12"/>
      <c r="B53" s="15"/>
      <c r="C53" s="5"/>
      <c r="D53" s="5"/>
    </row>
    <row r="54" spans="1:4" ht="24.75" customHeight="1">
      <c r="A54" s="12"/>
      <c r="B54" s="15"/>
      <c r="C54" s="5"/>
      <c r="D54" s="5"/>
    </row>
    <row r="55" spans="1:4" ht="24.75" customHeight="1">
      <c r="A55" s="12"/>
      <c r="B55" s="1"/>
      <c r="C55" s="5"/>
      <c r="D55" s="5"/>
    </row>
    <row r="56" spans="1:4" ht="24.75" customHeight="1">
      <c r="A56" s="12"/>
      <c r="B56" s="15"/>
      <c r="C56" s="5"/>
      <c r="D56" s="5"/>
    </row>
    <row r="57" spans="1:4" ht="24.75" customHeight="1">
      <c r="A57" s="12"/>
      <c r="B57" s="15"/>
      <c r="C57" s="5"/>
      <c r="D57" s="5"/>
    </row>
    <row r="58" spans="1:4" ht="24.75" customHeight="1">
      <c r="A58" s="12"/>
      <c r="B58" s="15"/>
      <c r="C58" s="5"/>
      <c r="D58" s="5"/>
    </row>
    <row r="59" spans="1:4" ht="24.75" customHeight="1">
      <c r="A59" s="12"/>
      <c r="B59" s="15"/>
      <c r="C59" s="5"/>
      <c r="D59" s="5"/>
    </row>
    <row r="60" spans="1:4" ht="24.75" customHeight="1">
      <c r="A60" s="12"/>
      <c r="B60" s="1"/>
      <c r="C60" s="5"/>
      <c r="D60" s="5"/>
    </row>
    <row r="61" spans="1:4" ht="24.75" customHeight="1">
      <c r="A61" s="12"/>
      <c r="B61" s="15"/>
      <c r="C61" s="5"/>
      <c r="D61" s="5"/>
    </row>
    <row r="62" spans="1:4" ht="24.75" customHeight="1">
      <c r="A62" s="12"/>
      <c r="B62" s="15"/>
      <c r="C62" s="5"/>
      <c r="D62" s="5"/>
    </row>
    <row r="63" spans="1:4" ht="24.75" customHeight="1">
      <c r="A63" s="12"/>
      <c r="B63" s="1"/>
      <c r="C63" s="5"/>
      <c r="D63" s="5"/>
    </row>
    <row r="64" spans="1:4" ht="24.75" customHeight="1">
      <c r="A64" s="12"/>
      <c r="B64" s="15"/>
      <c r="C64" s="5"/>
      <c r="D64" s="5"/>
    </row>
    <row r="65" spans="1:4" ht="24.75" customHeight="1">
      <c r="A65" s="12"/>
      <c r="B65" s="15"/>
      <c r="C65" s="5"/>
      <c r="D65" s="5"/>
    </row>
    <row r="66" spans="1:4" ht="24.75" customHeight="1">
      <c r="A66" s="12"/>
      <c r="B66" s="15"/>
      <c r="C66" s="5"/>
      <c r="D66" s="5"/>
    </row>
    <row r="67" spans="1:4" ht="24.75" customHeight="1">
      <c r="A67" s="12"/>
      <c r="B67" s="15"/>
      <c r="C67" s="5"/>
      <c r="D67" s="5"/>
    </row>
    <row r="68" spans="1:4" ht="24.75" customHeight="1">
      <c r="A68" s="12"/>
      <c r="B68" s="15"/>
      <c r="C68" s="5"/>
      <c r="D68" s="5"/>
    </row>
    <row r="69" spans="1:4" ht="24.75" customHeight="1">
      <c r="A69" s="12"/>
      <c r="B69" s="15"/>
      <c r="C69" s="5"/>
      <c r="D69" s="5"/>
    </row>
    <row r="70" spans="1:4" ht="24.75" customHeight="1">
      <c r="A70" s="12"/>
      <c r="B70" s="1"/>
      <c r="C70" s="5"/>
      <c r="D70" s="5"/>
    </row>
    <row r="71" spans="1:4" ht="24.75" customHeight="1">
      <c r="A71" s="12"/>
      <c r="B71" s="15"/>
      <c r="C71" s="5"/>
      <c r="D71" s="5"/>
    </row>
    <row r="72" spans="1:4" ht="24.75" customHeight="1">
      <c r="A72" s="12"/>
      <c r="B72" s="15"/>
      <c r="C72" s="5"/>
      <c r="D72" s="5"/>
    </row>
    <row r="73" spans="1:4" ht="24.75" customHeight="1">
      <c r="A73" s="12"/>
      <c r="B73" s="15"/>
      <c r="C73" s="5"/>
      <c r="D73" s="5"/>
    </row>
    <row r="74" spans="1:4" ht="24.75" customHeight="1">
      <c r="A74" s="12"/>
      <c r="B74" s="15"/>
      <c r="C74" s="5"/>
      <c r="D74" s="5"/>
    </row>
    <row r="75" spans="1:4" ht="24.75" customHeight="1">
      <c r="A75" s="12"/>
      <c r="B75" s="15"/>
      <c r="C75" s="5"/>
      <c r="D75" s="5"/>
    </row>
    <row r="76" spans="1:4" ht="24.75" customHeight="1">
      <c r="A76" s="12"/>
      <c r="B76" s="16"/>
      <c r="C76" s="5"/>
      <c r="D76" s="5"/>
    </row>
    <row r="77" spans="1:4" ht="15.75" customHeight="1"/>
  </sheetData>
  <mergeCells count="23">
    <mergeCell ref="C24:D24"/>
    <mergeCell ref="A17:A19"/>
    <mergeCell ref="B17:B19"/>
    <mergeCell ref="A20:B21"/>
    <mergeCell ref="A23:B23"/>
    <mergeCell ref="A24:B24"/>
    <mergeCell ref="A11:A12"/>
    <mergeCell ref="B11:B12"/>
    <mergeCell ref="A13:A14"/>
    <mergeCell ref="B13:B14"/>
    <mergeCell ref="A15:A16"/>
    <mergeCell ref="B15:B16"/>
    <mergeCell ref="A4:B4"/>
    <mergeCell ref="A5:A7"/>
    <mergeCell ref="B5:B7"/>
    <mergeCell ref="A9:A10"/>
    <mergeCell ref="B9:B10"/>
    <mergeCell ref="A1:B1"/>
    <mergeCell ref="C1:D1"/>
    <mergeCell ref="A2:B2"/>
    <mergeCell ref="C2:D2"/>
    <mergeCell ref="A3:B3"/>
    <mergeCell ref="C3:D3"/>
  </mergeCells>
  <pageMargins left="0.7" right="0.7" top="0.75" bottom="0.75"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Лист1!$C$3:$D$3</xm:f>
          </x14:formula1>
          <x14:formula2>
            <xm:f>0</xm:f>
          </x14:formula2>
          <xm:sqref>C5</xm:sqref>
        </x14:dataValidation>
      </x14:dataValidations>
    </ext>
  </extLst>
</worksheet>
</file>

<file path=xl/worksheets/sheet2.xml><?xml version="1.0" encoding="utf-8"?>
<worksheet xmlns="http://schemas.openxmlformats.org/spreadsheetml/2006/main" xmlns:r="http://schemas.openxmlformats.org/officeDocument/2006/relationships">
  <sheetPr codeName="Лист2"/>
  <dimension ref="A1:AMK63"/>
  <sheetViews>
    <sheetView topLeftCell="A13" zoomScale="110" zoomScaleNormal="110" workbookViewId="0">
      <selection sqref="A1:E1048576"/>
    </sheetView>
  </sheetViews>
  <sheetFormatPr defaultRowHeight="15"/>
  <cols>
    <col min="1" max="1" width="7.140625" style="17" customWidth="1"/>
    <col min="2" max="2" width="37.7109375" style="18" customWidth="1"/>
    <col min="3" max="3" width="124.42578125" style="17" customWidth="1"/>
    <col min="4" max="4" width="9.5703125" style="17" customWidth="1"/>
    <col min="5" max="5" width="61.85546875" style="18" customWidth="1"/>
    <col min="6" max="1025" width="9.140625" style="17" customWidth="1"/>
  </cols>
  <sheetData>
    <row r="1" spans="1:5" ht="24.75" customHeight="1" thickBot="1">
      <c r="A1" s="85" t="s">
        <v>0</v>
      </c>
      <c r="B1" s="85"/>
      <c r="C1" s="95"/>
      <c r="D1" s="95"/>
    </row>
    <row r="2" spans="1:5" ht="24.75" customHeight="1" thickBot="1">
      <c r="A2" s="85" t="s">
        <v>2</v>
      </c>
      <c r="B2" s="85"/>
      <c r="C2" s="95" t="s">
        <v>325</v>
      </c>
      <c r="D2" s="95"/>
    </row>
    <row r="3" spans="1:5" ht="46.5" customHeight="1" thickBot="1">
      <c r="A3" s="96" t="s">
        <v>4</v>
      </c>
      <c r="B3" s="96"/>
      <c r="C3" s="97"/>
      <c r="D3" s="97"/>
    </row>
    <row r="4" spans="1:5" ht="15.75" customHeight="1" thickBot="1">
      <c r="A4" s="98" t="s">
        <v>6</v>
      </c>
      <c r="B4" s="98"/>
      <c r="C4" s="19" t="s">
        <v>7</v>
      </c>
      <c r="D4" s="19" t="s">
        <v>8</v>
      </c>
      <c r="E4" s="20" t="s">
        <v>9</v>
      </c>
    </row>
    <row r="5" spans="1:5" ht="57" customHeight="1" thickBot="1">
      <c r="A5" s="99">
        <v>1</v>
      </c>
      <c r="B5" s="100" t="s">
        <v>11</v>
      </c>
      <c r="C5" s="21" t="s">
        <v>61</v>
      </c>
      <c r="D5" s="22">
        <f ca="1">IF(INDIRECT(CONCATENATE("C",2*A5+3))=INDIRECT(CONCATENATE("Лист1!C",3*A5)),0,IF(INDIRECT(CONCATENATE("C",2*A5+3))=INDIRECT(CONCATENATE("Лист1!D",3*A5)),1,""))</f>
        <v>1</v>
      </c>
      <c r="E5" s="23" t="str">
        <f ca="1">IF(INDIRECT(CONCATENATE("C",2*A5+3))=INDIRECT(CONCATENATE("Лист1!C",3*A5)),INDIRECT(CONCATENATE("Лист1!C",3*A5+1)),"")</f>
        <v/>
      </c>
    </row>
    <row r="6" spans="1:5" ht="57" customHeight="1" thickBot="1">
      <c r="A6" s="99"/>
      <c r="B6" s="100"/>
      <c r="C6" s="21" t="s">
        <v>62</v>
      </c>
      <c r="D6" s="22">
        <f ca="1">IF(D5=0,0,IF(INDIRECT(CONCATENATE("C",2*A5+4))=INDIRECT(CONCATENATE("Лист1!E",3*A5)),1,IF(INDIRECT(CONCATENATE("C",2*A5+4))=INDIRECT(CONCATENATE("Лист1!F",3*A5)),2,"")))</f>
        <v>1</v>
      </c>
      <c r="E6" s="23" t="str">
        <f ca="1">IF(D6=0,"",IF(INDIRECT(CONCATENATE("C",2*A5+4))=INDIRECT(CONCATENATE("Лист1!E",3*A5)),INDIRECT(CONCATENATE("Лист1!E",3*A5+1)),""))</f>
        <v xml:space="preserve">Требуется доработка, поскольку в анализе должны быть представлены контекстные сведения, позволяющие установить причины возникновения всех актуализированных рисков </v>
      </c>
    </row>
    <row r="7" spans="1:5" ht="57" customHeight="1" thickBot="1">
      <c r="A7" s="101">
        <v>2</v>
      </c>
      <c r="B7" s="85" t="s">
        <v>12</v>
      </c>
      <c r="C7" s="21" t="s">
        <v>68</v>
      </c>
      <c r="D7" s="22">
        <f ca="1">IF(INDIRECT(CONCATENATE("C",2*A7+3))=INDIRECT(CONCATENATE("Лист1!C",3*A7)),0,IF(INDIRECT(CONCATENATE("C",2*A7+3))=INDIRECT(CONCATENATE("Лист1!D",3*A7)),1,""))</f>
        <v>0</v>
      </c>
      <c r="E7" s="23" t="str">
        <f ca="1">IF(INDIRECT(CONCATENATE("C",2*A7+3))=INDIRECT(CONCATENATE("Лист1!C",3*A7)),INDIRECT(CONCATENATE("Лист1!C",3*A7+1)),"")</f>
        <v>Проанализировать актуализированные риски с целью выделения причин возникновения и их влияния на состояние образовательного процесса</v>
      </c>
    </row>
    <row r="8" spans="1:5" ht="57" customHeight="1" thickBot="1">
      <c r="A8" s="101"/>
      <c r="B8" s="85"/>
      <c r="C8" s="21" t="s">
        <v>323</v>
      </c>
      <c r="D8" s="22">
        <f ca="1">IF(D7=0,0,IF(INDIRECT(CONCATENATE("C",2*A7+4))=INDIRECT(CONCATENATE("Лист1!E",3*A7)),1,IF(INDIRECT(CONCATENATE("C",2*A7+4))=INDIRECT(CONCATENATE("Лист1!F",3*A7)),2,"")))</f>
        <v>0</v>
      </c>
      <c r="E8" s="23" t="str">
        <f ca="1">IF(D8=0,"",IF(INDIRECT(CONCATENATE("C",2*A7+4))=INDIRECT(CONCATENATE("Лист1!E",3*A7)),INDIRECT(CONCATENATE("Лист1!E",3*A7+1)),""))</f>
        <v/>
      </c>
    </row>
    <row r="9" spans="1:5" ht="57" customHeight="1" thickBot="1">
      <c r="A9" s="101">
        <v>3</v>
      </c>
      <c r="B9" s="85" t="s">
        <v>13</v>
      </c>
      <c r="C9" s="21" t="s">
        <v>75</v>
      </c>
      <c r="D9" s="22">
        <f ca="1">IF(INDIRECT(CONCATENATE("C",2*A9+3))=INDIRECT(CONCATENATE("Лист1!C",3*A9)),0,IF(INDIRECT(CONCATENATE("C",2*A9+3))=INDIRECT(CONCATENATE("Лист1!D",3*A9)),1,""))</f>
        <v>0</v>
      </c>
      <c r="E9" s="23" t="str">
        <f ca="1">IF(INDIRECT(CONCATENATE("C",2*A9+3))=INDIRECT(CONCATENATE("Лист1!C",3*A9)),INDIRECT(CONCATENATE("Лист1!C",3*A9+1)),"")</f>
        <v>Необходимо сформулировать цели по всем рисковым направлениям  с указанием сроков исполнения и числовых показателей или описанием путей решения проблемы</v>
      </c>
    </row>
    <row r="10" spans="1:5" ht="57" customHeight="1" thickBot="1">
      <c r="A10" s="101"/>
      <c r="B10" s="85"/>
      <c r="C10" s="21" t="s">
        <v>77</v>
      </c>
      <c r="D10" s="22">
        <f ca="1">IF(D9=0,0,IF(INDIRECT(CONCATENATE("C",2*A9+4))=INDIRECT(CONCATENATE("Лист1!E",3*A9)),1,IF(INDIRECT(CONCATENATE("C",2*A9+4))=INDIRECT(CONCATENATE("Лист1!F",3*A9)),2,"")))</f>
        <v>0</v>
      </c>
      <c r="E10" s="23" t="str">
        <f ca="1">IF(D10=0,"",IF(INDIRECT(CONCATENATE("C",2*A9+4))=INDIRECT(CONCATENATE("Лист1!E",3*A9)),INDIRECT(CONCATENATE("Лист1!E",3*A9+1)),""))</f>
        <v/>
      </c>
    </row>
    <row r="11" spans="1:5" ht="57" customHeight="1" thickBot="1">
      <c r="A11" s="101">
        <v>4</v>
      </c>
      <c r="B11" s="85" t="s">
        <v>14</v>
      </c>
      <c r="C11" s="21" t="s">
        <v>83</v>
      </c>
      <c r="D11" s="22">
        <f ca="1">IF(INDIRECT(CONCATENATE("C",2*A11+3))=INDIRECT(CONCATENATE("Лист1!C",3*A11)),0,IF(INDIRECT(CONCATENATE("C",2*A11+3))=INDIRECT(CONCATENATE("Лист1!D",3*A11)),1,""))</f>
        <v>0</v>
      </c>
      <c r="E11" s="23" t="str">
        <f ca="1">IF(INDIRECT(CONCATENATE("C",2*A11+3))=INDIRECT(CONCATENATE("Лист1!C",3*A11)),INDIRECT(CONCATENATE("Лист1!C",3*A11+1)),"")</f>
        <v>Необходимо сформулировать задачи ко всем рисковым направлениям в соответствии с причинами возникновения рисков или последствий их влияния, выявленных в анализе рисков</v>
      </c>
    </row>
    <row r="12" spans="1:5" ht="57" customHeight="1" thickBot="1">
      <c r="A12" s="101"/>
      <c r="B12" s="85"/>
      <c r="C12" s="21" t="s">
        <v>321</v>
      </c>
      <c r="D12" s="22">
        <f ca="1">IF(D11=0,0,IF(INDIRECT(CONCATENATE("C",2*A11+4))=INDIRECT(CONCATENATE("Лист1!E",3*A11)),1,IF(INDIRECT(CONCATENATE("C",2*A11+4))=INDIRECT(CONCATENATE("Лист1!F",3*A11)),2,"")))</f>
        <v>0</v>
      </c>
      <c r="E12" s="23" t="str">
        <f ca="1">IF(D12=0,"",IF(INDIRECT(CONCATENATE("C",2*A11+4))=INDIRECT(CONCATENATE("Лист1!E",3*A11)),INDIRECT(CONCATENATE("Лист1!E",3*A11+1)),""))</f>
        <v/>
      </c>
    </row>
    <row r="13" spans="1:5" ht="57" customHeight="1" thickBot="1">
      <c r="A13" s="101">
        <v>5</v>
      </c>
      <c r="B13" s="85" t="s">
        <v>15</v>
      </c>
      <c r="C13" s="21" t="s">
        <v>89</v>
      </c>
      <c r="D13" s="22">
        <f ca="1">IF(INDIRECT(CONCATENATE("C",2*A13+3))=INDIRECT(CONCATENATE("Лист1!C",3*A13)),0,IF(INDIRECT(CONCATENATE("C",2*A13+3))=INDIRECT(CONCATENATE("Лист1!D",3*A13)),1,""))</f>
        <v>0</v>
      </c>
      <c r="E13" s="23" t="str">
        <f ca="1">IF(INDIRECT(CONCATENATE("C",2*A13+3))=INDIRECT(CONCATENATE("Лист1!C",3*A13)),INDIRECT(CONCATENATE("Лист1!C",3*A13+1)),"")</f>
        <v>Разработать систему мер/мероприятий по достижению целей по всем рисковым направлениям, сгруппировав их в соответствии с задачами</v>
      </c>
    </row>
    <row r="14" spans="1:5" ht="57" customHeight="1" thickBot="1">
      <c r="A14" s="101"/>
      <c r="B14" s="85"/>
      <c r="C14" s="21" t="s">
        <v>91</v>
      </c>
      <c r="D14" s="22">
        <f ca="1">IF(D13=0,0,IF(INDIRECT(CONCATENATE("C",2*A13+4))=INDIRECT(CONCATENATE("Лист1!E",3*A13)),1,IF(INDIRECT(CONCATENATE("C",2*A13+4))=INDIRECT(CONCATENATE("Лист1!F",3*A13)),2,"")))</f>
        <v>0</v>
      </c>
      <c r="E14" s="23" t="str">
        <f ca="1">IF(D14=0,"",IF(INDIRECT(CONCATENATE("C",2*A13+4))=INDIRECT(CONCATENATE("Лист1!E",3*A13)),INDIRECT(CONCATENATE("Лист1!E",3*A13+1)),""))</f>
        <v/>
      </c>
    </row>
    <row r="15" spans="1:5" ht="57" customHeight="1" thickBot="1">
      <c r="A15" s="102">
        <v>6</v>
      </c>
      <c r="B15" s="100" t="s">
        <v>16</v>
      </c>
      <c r="C15" s="21" t="s">
        <v>97</v>
      </c>
      <c r="D15" s="22">
        <f ca="1">IF(INDIRECT(CONCATENATE("C",2*A15+3))=INDIRECT(CONCATENATE("Лист1!C",3*A15)),0,IF(INDIRECT(CONCATENATE("C",2*A15+3))=INDIRECT(CONCATENATE("Лист1!D",3*A15)),1,""))</f>
        <v>0</v>
      </c>
      <c r="E15" s="23" t="str">
        <f ca="1">IF(INDIRECT(CONCATENATE("C",2*A15+3))=INDIRECT(CONCATENATE("Лист1!C",3*A15)),INDIRECT(CONCATENATE("Лист1!C",3*A15+1)),"")</f>
        <v>Необходимо определить ответственных за  достижение целей, решение задач и проведение мероприятий по каждому рисковому направлению</v>
      </c>
    </row>
    <row r="16" spans="1:5" ht="57" customHeight="1" thickBot="1">
      <c r="A16" s="102"/>
      <c r="B16" s="100"/>
      <c r="C16" s="21" t="s">
        <v>99</v>
      </c>
      <c r="D16" s="22">
        <f ca="1">IF(D15=0,0,IF(INDIRECT(CONCATENATE("C",2*A15+4))=INDIRECT(CONCATENATE("Лист1!E",3*A15)),1,IF(INDIRECT(CONCATENATE("C",2*A15+4))=INDIRECT(CONCATENATE("Лист1!F",3*A15)),2,"")))</f>
        <v>0</v>
      </c>
      <c r="E16" s="23" t="str">
        <f ca="1">IF(D16=0,"",IF(INDIRECT(CONCATENATE("C",2*A15+4))=INDIRECT(CONCATENATE("Лист1!E",3*A15)),INDIRECT(CONCATENATE("Лист1!E",3*A15+1)),""))</f>
        <v/>
      </c>
    </row>
    <row r="17" spans="1:28" s="26" customFormat="1" ht="24" customHeight="1" thickBot="1">
      <c r="A17" s="103">
        <f>C3</f>
        <v>0</v>
      </c>
      <c r="B17" s="103"/>
      <c r="C17" s="24" t="s">
        <v>17</v>
      </c>
      <c r="D17" s="25">
        <f ca="1">SUM(D5:D16)</f>
        <v>2</v>
      </c>
      <c r="E17" s="23"/>
      <c r="F17" s="17"/>
      <c r="G17" s="17"/>
      <c r="H17" s="17"/>
      <c r="I17" s="17"/>
      <c r="J17" s="17"/>
      <c r="K17" s="17"/>
      <c r="L17" s="17"/>
      <c r="M17" s="17"/>
      <c r="N17" s="17"/>
      <c r="O17" s="17"/>
      <c r="P17" s="17"/>
      <c r="Q17" s="17"/>
      <c r="R17" s="17"/>
      <c r="S17" s="17"/>
      <c r="T17" s="17"/>
      <c r="U17" s="17"/>
      <c r="V17" s="17"/>
      <c r="W17" s="17"/>
      <c r="X17" s="17"/>
      <c r="Y17" s="17"/>
      <c r="Z17" s="17"/>
      <c r="AA17" s="17"/>
      <c r="AB17" s="17"/>
    </row>
    <row r="18" spans="1:28" s="26" customFormat="1" ht="24" customHeight="1" thickBot="1">
      <c r="A18" s="103"/>
      <c r="B18" s="103"/>
      <c r="C18" s="24" t="s">
        <v>18</v>
      </c>
      <c r="D18" s="27">
        <f ca="1">D17/18*100</f>
        <v>11.111111111111111</v>
      </c>
      <c r="E18" s="23"/>
      <c r="F18" s="17"/>
      <c r="G18" s="17"/>
      <c r="H18" s="17"/>
      <c r="I18" s="17"/>
      <c r="J18" s="17"/>
      <c r="K18" s="17"/>
      <c r="L18" s="17"/>
      <c r="M18" s="17"/>
      <c r="N18" s="17"/>
      <c r="O18" s="17"/>
      <c r="P18" s="17"/>
      <c r="Q18" s="17"/>
      <c r="R18" s="17"/>
      <c r="S18" s="17"/>
      <c r="T18" s="17"/>
      <c r="U18" s="17"/>
      <c r="V18" s="17"/>
      <c r="W18" s="17"/>
      <c r="X18" s="17"/>
      <c r="Y18" s="17"/>
      <c r="Z18" s="17"/>
      <c r="AA18" s="17"/>
      <c r="AB18" s="17"/>
    </row>
    <row r="19" spans="1:28" s="26" customFormat="1" ht="24.75" customHeight="1" thickBot="1">
      <c r="A19" s="104" t="s">
        <v>32</v>
      </c>
      <c r="B19" s="104"/>
      <c r="C19" s="104"/>
      <c r="D19" s="104"/>
      <c r="E19" s="18"/>
      <c r="F19" s="17"/>
      <c r="G19" s="17"/>
      <c r="H19" s="17"/>
      <c r="I19" s="17"/>
      <c r="J19" s="17"/>
      <c r="K19" s="17"/>
      <c r="L19" s="17"/>
      <c r="M19" s="17"/>
      <c r="N19" s="17"/>
      <c r="O19" s="17"/>
      <c r="P19" s="17"/>
      <c r="Q19" s="17"/>
      <c r="R19" s="17"/>
      <c r="S19" s="17"/>
      <c r="T19" s="17"/>
      <c r="U19" s="17"/>
      <c r="V19" s="17"/>
      <c r="W19" s="17"/>
      <c r="X19" s="17"/>
      <c r="Y19" s="17"/>
      <c r="Z19" s="17"/>
      <c r="AA19" s="17"/>
      <c r="AB19" s="17"/>
    </row>
    <row r="20" spans="1:28" s="26" customFormat="1" ht="135.75" customHeight="1" thickBot="1">
      <c r="A20" s="105" t="s">
        <v>326</v>
      </c>
      <c r="B20" s="105"/>
      <c r="C20" s="105"/>
      <c r="D20" s="105"/>
      <c r="E20" s="18"/>
      <c r="F20" s="17"/>
      <c r="G20" s="17"/>
      <c r="H20" s="17"/>
      <c r="I20" s="17"/>
      <c r="J20" s="17"/>
      <c r="K20" s="17"/>
      <c r="L20" s="17"/>
      <c r="M20" s="17"/>
      <c r="N20" s="17"/>
      <c r="O20" s="17"/>
      <c r="P20" s="17"/>
      <c r="Q20" s="17"/>
      <c r="R20" s="17"/>
      <c r="S20" s="17"/>
      <c r="T20" s="17"/>
      <c r="U20" s="17"/>
      <c r="V20" s="17"/>
      <c r="W20" s="17"/>
      <c r="X20" s="17"/>
      <c r="Y20" s="17"/>
      <c r="Z20" s="17"/>
      <c r="AA20" s="17"/>
      <c r="AB20" s="17"/>
    </row>
    <row r="21" spans="1:28" ht="44.25" customHeight="1" thickBot="1">
      <c r="A21" s="106" t="s">
        <v>19</v>
      </c>
      <c r="B21" s="106"/>
      <c r="C21" s="95"/>
      <c r="D21" s="95"/>
    </row>
    <row r="22" spans="1:28" ht="65.25" customHeight="1" thickBot="1">
      <c r="A22" s="101" t="s">
        <v>20</v>
      </c>
      <c r="B22" s="100" t="s">
        <v>21</v>
      </c>
      <c r="C22" s="21" t="s">
        <v>105</v>
      </c>
      <c r="D22" s="22">
        <f ca="1">IF(INDIRECT(CONCATENATE("C",2*7+3+5))=INDIRECT(CONCATENATE("Лист1!C",3*7+1)),0,IF(INDIRECT(CONCATENATE("C",2*7+3+5))=INDIRECT(CONCATENATE("Лист1!D",3*7+1)),1,""))</f>
        <v>0</v>
      </c>
      <c r="E22" s="23" t="str">
        <f ca="1">IF(INDIRECT(CONCATENATE("C",2*7+3+5))=INDIRECT(CONCATENATE("Лист1!C",3*7+1)),INDIRECT(CONCATENATE("Лист1!C",3*7+1+1)),"")</f>
        <v xml:space="preserve">Необходимо сформулировать цель и задачи по каждому из выбранных рисков в соответствии с целями и задачами сформулированными в Концепции развития  </v>
      </c>
    </row>
    <row r="23" spans="1:28" ht="65.25" customHeight="1" thickBot="1">
      <c r="A23" s="101"/>
      <c r="B23" s="100"/>
      <c r="C23" s="21" t="s">
        <v>107</v>
      </c>
      <c r="D23" s="22">
        <f ca="1">IF(D22=0,0,IF(INDIRECT(CONCATENATE("C",2*7+4+5))=INDIRECT(CONCATENATE("Лист1!E",3*7+1)),1,IF(INDIRECT(CONCATENATE("C",2*7+4+5))=INDIRECT(CONCATENATE("Лист1!F",3*7+1)),2,"")))</f>
        <v>0</v>
      </c>
      <c r="E23" s="23" t="str">
        <f ca="1">IF(D23=0,"",IF(INDIRECT(CONCATENATE("C",2*7+4+5))=INDIRECT(CONCATENATE("Лист1!E",3*7+1)),INDIRECT(CONCATENATE("Лист1!E",3*7+1+1)),""))</f>
        <v/>
      </c>
    </row>
    <row r="24" spans="1:28" ht="65.25" customHeight="1" thickBot="1">
      <c r="A24" s="101" t="s">
        <v>23</v>
      </c>
      <c r="B24" s="100" t="s">
        <v>24</v>
      </c>
      <c r="C24" s="21" t="s">
        <v>324</v>
      </c>
      <c r="D24" s="22" t="str">
        <f ca="1">IF(INDIRECT(CONCATENATE("C",2*8+3+5))=INDIRECT(CONCATENATE("Лист1!C",3*8+1)),0,IF(INDIRECT(CONCATENATE("C",2*8+3+5))=INDIRECT(CONCATENATE("Лист1!D",3*8+1)),1,""))</f>
        <v/>
      </c>
      <c r="E24" s="23" t="str">
        <f ca="1">IF(INDIRECT(CONCATENATE("C",2*8+3+5))=INDIRECT(CONCATENATE("Лист1!C",3*8+1)),INDIRECT(CONCATENATE("Лист1!C",3*8+1+1)),"")</f>
        <v/>
      </c>
    </row>
    <row r="25" spans="1:28" ht="65.25" customHeight="1" thickBot="1">
      <c r="A25" s="101"/>
      <c r="B25" s="100"/>
      <c r="C25" s="21" t="s">
        <v>109</v>
      </c>
      <c r="D25" s="22">
        <f ca="1">IF(D24=0,0,IF(INDIRECT(CONCATENATE("C",2*8+4+5))=INDIRECT(CONCATENATE("Лист1!E",3*8+1)),1,IF(INDIRECT(CONCATENATE("C",2*8+4+5))=INDIRECT(CONCATENATE("Лист1!F",3*8+1)),2,"")))</f>
        <v>1</v>
      </c>
      <c r="E25" s="23" t="str">
        <f ca="1">IF(D25=0,"",IF(INDIRECT(CONCATENATE("C",2*8+4+5))=INDIRECT(CONCATENATE("Лист1!E",3*8+1)),INDIRECT(CONCATENATE("Лист1!E",3*8+1+1)),""))</f>
        <v>Необходимо представить числовые значения показателей и отразить их динамику по каждому рисковому направлению</v>
      </c>
    </row>
    <row r="26" spans="1:28" ht="65.25" customHeight="1" thickBot="1">
      <c r="A26" s="101" t="s">
        <v>26</v>
      </c>
      <c r="B26" s="100" t="s">
        <v>27</v>
      </c>
      <c r="C26" s="21" t="s">
        <v>114</v>
      </c>
      <c r="D26" s="22">
        <f ca="1">IF(INDIRECT(CONCATENATE("C",2*9+3+5))=INDIRECT(CONCATENATE("Лист1!C",3*9+1)),0,IF(INDIRECT(CONCATENATE("C",2*9+3+5))=INDIRECT(CONCATENATE("Лист1!D",3*9+1)),1,""))</f>
        <v>0</v>
      </c>
      <c r="E26" s="23" t="str">
        <f ca="1">IF(INDIRECT(CONCATENATE("C",2*9+3+5))=INDIRECT(CONCATENATE("Лист1!C",3*9+1)),INDIRECT(CONCATENATE("Лист1!C",3*9+1+1)),"")</f>
        <v>Необходимо составить  подпрограммы по каждому актуализированному риску с указанием план- график мероприятий, выделенных в соответствии с поставленными задачами</v>
      </c>
    </row>
    <row r="27" spans="1:28" ht="65.25" customHeight="1" thickBot="1">
      <c r="A27" s="101"/>
      <c r="B27" s="100"/>
      <c r="C27" s="21" t="s">
        <v>27</v>
      </c>
      <c r="D27" s="22">
        <f ca="1">IF(D26=0,0,IF(INDIRECT(CONCATENATE("C",2*9+4+5))=INDIRECT(CONCATENATE("Лист1!E",3*9+1)),1,IF(INDIRECT(CONCATENATE("C",2*9+4+5))=INDIRECT(CONCATENATE("Лист1!F",3*9+1)),2,"")))</f>
        <v>0</v>
      </c>
      <c r="E27" s="23" t="str">
        <f ca="1">IF(D27=0,"",IF(INDIRECT(CONCATENATE("C",2*9+4+5))=INDIRECT(CONCATENATE("Лист1!E",3*9+1)),INDIRECT(CONCATENATE("Лист1!E",3*9+1+1)),""))</f>
        <v/>
      </c>
    </row>
    <row r="28" spans="1:28" ht="65.25" customHeight="1" thickBot="1">
      <c r="A28" s="101" t="s">
        <v>28</v>
      </c>
      <c r="B28" s="100" t="s">
        <v>29</v>
      </c>
      <c r="C28" s="21" t="s">
        <v>119</v>
      </c>
      <c r="D28" s="22">
        <f ca="1">IF(INDIRECT(CONCATENATE("C",2*10+3+5))=INDIRECT(CONCATENATE("Лист1!C",3*10+1)),0,IF(INDIRECT(CONCATENATE("C",2*10+3+5))=INDIRECT(CONCATENATE("Лист1!D",3*10+1)),1,""))</f>
        <v>0</v>
      </c>
      <c r="E28" s="23" t="str">
        <f ca="1">IF(INDIRECT(CONCATENATE("C",2*10+3+5))=INDIRECT(CONCATENATE("Лист1!C",3*10+1)),INDIRECT(CONCATENATE("Лист1!C",3*10+1+1)),"")</f>
        <v>Необходимо сформировать систему реализации программы по каждому рисковому направлению, выразив их числовыми значениями показателей и выделив в соответствии с поставленными задачами</v>
      </c>
    </row>
    <row r="29" spans="1:28" ht="65.25" customHeight="1" thickBot="1">
      <c r="A29" s="101"/>
      <c r="B29" s="100"/>
      <c r="C29" s="21" t="s">
        <v>121</v>
      </c>
      <c r="D29" s="22">
        <f ca="1">IF(D28=0,0,IF(INDIRECT(CONCATENATE("C",2*10+4+5))=INDIRECT(CONCATENATE("Лист1!E",3*10+1)),1,IF(INDIRECT(CONCATENATE("C",2*10+4+5))=INDIRECT(CONCATENATE("Лист1!F",3*10+1)),2,"")))</f>
        <v>0</v>
      </c>
      <c r="E29" s="23" t="str">
        <f ca="1">IF(D29=0,"",IF(INDIRECT(CONCATENATE("C",2*10+4+5))=INDIRECT(CONCATENATE("Лист1!E",3*10+1)),INDIRECT(CONCATENATE("Лист1!E",3*10+1+1)),""))</f>
        <v/>
      </c>
    </row>
    <row r="30" spans="1:28" ht="65.25" customHeight="1" thickBot="1">
      <c r="A30" s="101" t="s">
        <v>30</v>
      </c>
      <c r="B30" s="100" t="s">
        <v>31</v>
      </c>
      <c r="C30" s="21" t="s">
        <v>126</v>
      </c>
      <c r="D30" s="22">
        <f ca="1">IF(INDIRECT(CONCATENATE("C",2*11+3+5))=INDIRECT(CONCATENATE("Лист1!C",3*11+1)),0,IF(INDIRECT(CONCATENATE("C",2*11+3+5))=INDIRECT(CONCATENATE("Лист1!D",3*11+1)),1,""))</f>
        <v>1</v>
      </c>
      <c r="E30" s="23" t="str">
        <f ca="1">IF(INDIRECT(CONCATENATE("C",2*11+3+5))=INDIRECT(CONCATENATE("Лист1!C",3*11+1)),INDIRECT(CONCATENATE("Лист1!C",3*11+1+1)),"")</f>
        <v/>
      </c>
    </row>
    <row r="31" spans="1:28" ht="65.25" customHeight="1" thickBot="1">
      <c r="A31" s="101"/>
      <c r="B31" s="100"/>
      <c r="C31" s="21" t="s">
        <v>99</v>
      </c>
      <c r="D31" s="28">
        <f ca="1">IF(D30=0,0,IF(INDIRECT(CONCATENATE("C",2*11+4+5))=INDIRECT(CONCATENATE("Лист1!E",3*11+1)),1,IF(INDIRECT(CONCATENATE("C",2*11+4+5))=INDIRECT(CONCATENATE("Лист1!F",3*11+1)),2,"")))</f>
        <v>1</v>
      </c>
      <c r="E31" s="23" t="str">
        <f ca="1">IF(D31=0,"",IF(INDIRECT(CONCATENATE("C",2*11+4+5))=INDIRECT(CONCATENATE("Лист1!E",3*11+1)),INDIRECT(CONCATENATE("Лист1!E",3*11+1+1)),""))</f>
        <v>Определить 100%  ответственных за достижение целей, решение задач и проведение мероприятий по каждому рисковому направлению</v>
      </c>
    </row>
    <row r="32" spans="1:28" s="17" customFormat="1" ht="24.75" customHeight="1" thickBot="1">
      <c r="A32" s="103">
        <f>C21</f>
        <v>0</v>
      </c>
      <c r="B32" s="103"/>
      <c r="C32" s="29" t="s">
        <v>17</v>
      </c>
      <c r="D32" s="30">
        <f ca="1">SUM(D22:D31)</f>
        <v>3</v>
      </c>
    </row>
    <row r="33" spans="1:5" s="17" customFormat="1" ht="24.75" customHeight="1" thickBot="1">
      <c r="A33" s="103"/>
      <c r="B33" s="103"/>
      <c r="C33" s="29" t="s">
        <v>18</v>
      </c>
      <c r="D33" s="31">
        <f ca="1">D32/15*100</f>
        <v>20</v>
      </c>
    </row>
    <row r="34" spans="1:5" s="17" customFormat="1" ht="173.25" customHeight="1" thickBot="1">
      <c r="A34" s="107" t="s">
        <v>327</v>
      </c>
      <c r="B34" s="107"/>
      <c r="C34" s="107"/>
      <c r="D34" s="107"/>
    </row>
    <row r="35" spans="1:5" ht="45" customHeight="1" thickBot="1">
      <c r="A35" s="106" t="s">
        <v>33</v>
      </c>
      <c r="B35" s="106"/>
      <c r="C35" s="95"/>
      <c r="D35" s="95"/>
    </row>
    <row r="36" spans="1:5" ht="72" customHeight="1" thickBot="1">
      <c r="A36" s="108" t="s">
        <v>34</v>
      </c>
      <c r="B36" s="109" t="s">
        <v>35</v>
      </c>
      <c r="C36" s="32" t="s">
        <v>129</v>
      </c>
      <c r="D36" s="22">
        <f ca="1">IF(INDIRECT(CONCATENATE("C",2*12+3+5+4))=INDIRECT(CONCATENATE("Лист1!C",3*12+1+1)),0,IF(INDIRECT(CONCATENATE("C",2*12+3+5+4))=INDIRECT(CONCATENATE("Лист1!D",3*12+1+1)),1,""))</f>
        <v>1</v>
      </c>
      <c r="E36" s="33" t="str">
        <f ca="1">IF(INDIRECT(CONCATENATE("C",2*12+3+5+4))=INDIRECT(CONCATENATE("Лист1!C",3*12+1+1)),INDIRECT(CONCATENATE("Лист1!C",3*12+1+1+1)),"")</f>
        <v/>
      </c>
    </row>
    <row r="37" spans="1:5" ht="63.75" customHeight="1" thickBot="1">
      <c r="A37" s="108"/>
      <c r="B37" s="109"/>
      <c r="C37" s="32" t="s">
        <v>131</v>
      </c>
      <c r="D37" s="22">
        <f ca="1">IF(D36=0,0,IF(INDIRECT(CONCATENATE("C",2*12+4+5+4))=INDIRECT(CONCATENATE("Лист1!E",3*12+1+1)),1,IF(INDIRECT(CONCATENATE("C",2*12+4+5+4))=INDIRECT(CONCATENATE("Лист1!F",3*12+1+1)),2,"")))</f>
        <v>2</v>
      </c>
      <c r="E37" s="33" t="str">
        <f ca="1">IF(D37=0,"",IF(INDIRECT(CONCATENATE("C",2*12+4+5+4))=INDIRECT(CONCATENATE("Лист1!E",3*12+1+1)),INDIRECT(CONCATENATE("Лист1!E",3*12+1+1+1)),""))</f>
        <v/>
      </c>
    </row>
    <row r="38" spans="1:5" ht="96.75" customHeight="1" thickBot="1">
      <c r="A38" s="110" t="s">
        <v>36</v>
      </c>
      <c r="B38" s="109" t="s">
        <v>37</v>
      </c>
      <c r="C38" s="32" t="s">
        <v>135</v>
      </c>
      <c r="D38" s="22">
        <f ca="1">IF(INDIRECT(CONCATENATE("C",2*13+3+5+4))=INDIRECT(CONCATENATE("Лист1!C",3*13+1+1)),0,IF(INDIRECT(CONCATENATE("C",2*13+3+5+4))=INDIRECT(CONCATENATE("Лист1!D",3*13+1+1)),1,""))</f>
        <v>1</v>
      </c>
      <c r="E38" s="33" t="str">
        <f ca="1">IF(INDIRECT(CONCATENATE("C",2*13+3+5+4))=INDIRECT(CONCATENATE("Лист1!C",3*13+1+1)),INDIRECT(CONCATENATE("Лист1!C",3*13+1+1+1)),"")</f>
        <v/>
      </c>
    </row>
    <row r="39" spans="1:5" ht="96.75" customHeight="1" thickBot="1">
      <c r="A39" s="110"/>
      <c r="B39" s="109"/>
      <c r="C39" s="32" t="s">
        <v>136</v>
      </c>
      <c r="D39" s="22">
        <f ca="1">IF(D38=0,0,IF(INDIRECT(CONCATENATE("C",2*13+4+5+4))=INDIRECT(CONCATENATE("Лист1!E",3*13+1+1)),1,IF(INDIRECT(CONCATENATE("C",2*13+4+5+4))=INDIRECT(CONCATENATE("Лист1!F",3*13+1+1)),2,"")))</f>
        <v>1</v>
      </c>
      <c r="E39" s="33" t="str">
        <f ca="1">IF(D39=0,"",IF(INDIRECT(CONCATENATE("C",2*13+4+5+4))=INDIRECT(CONCATENATE("Лист1!E",3*13+1+1)),INDIRECT(CONCATENATE("Лист1!E",3*13+1+1+1)),""))</f>
        <v>Цели и задачи должны не только соответствовать целям и задачам, сформулированным в Среднесрочной программе, но и быть конкретными (с точно прописанным желаемым результатом), достижимыми, измеримыми, привязанными к определенному времени их исполнения</v>
      </c>
    </row>
    <row r="40" spans="1:5" ht="73.5" customHeight="1" thickBot="1">
      <c r="A40" s="110" t="s">
        <v>38</v>
      </c>
      <c r="B40" s="109" t="s">
        <v>39</v>
      </c>
      <c r="C40" s="32" t="s">
        <v>141</v>
      </c>
      <c r="D40" s="22">
        <f ca="1">IF(INDIRECT(CONCATENATE("C",2*14+3+5+4))=INDIRECT(CONCATENATE("Лист1!C",3*14+1+1)),0,IF(INDIRECT(CONCATENATE("C",2*14+3+5+4))=INDIRECT(CONCATENATE("Лист1!D",3*14+1+1)),1,""))</f>
        <v>1</v>
      </c>
      <c r="E40" s="33" t="str">
        <f ca="1">IF(INDIRECT(CONCATENATE("C",2*14+3+5+4))=INDIRECT(CONCATENATE("Лист1!C",3*14+1+1)),INDIRECT(CONCATENATE("Лист1!C",3*14+1+1+1)),"")</f>
        <v/>
      </c>
    </row>
    <row r="41" spans="1:5" ht="94.5" customHeight="1" thickBot="1">
      <c r="A41" s="110"/>
      <c r="B41" s="109"/>
      <c r="C41" s="32" t="s">
        <v>142</v>
      </c>
      <c r="D41" s="22">
        <f ca="1">IF(D40=0,0,IF(INDIRECT(CONCATENATE("C",2*14+4+5+4))=INDIRECT(CONCATENATE("Лист1!E",3*14+1+1)),1,IF(INDIRECT(CONCATENATE("C",2*14+4+5+4))=INDIRECT(CONCATENATE("Лист1!F",3*14+1+1)),2,"")))</f>
        <v>1</v>
      </c>
      <c r="E41" s="33" t="str">
        <f ca="1">IF(D41=0,"",IF(INDIRECT(CONCATENATE("C",2*14+4+5+4))=INDIRECT(CONCATENATE("Лист1!E",3*14+1+1)),INDIRECT(CONCATENATE("Лист1!E",3*14+1+1+1)),""))</f>
        <v>Показатели не только должны соответствовать показателям, сформулированным в Среднесрочной программе, но числовые значения показателей должны быть представлены в динамике</v>
      </c>
    </row>
    <row r="42" spans="1:5" ht="72.75" customHeight="1" thickBot="1">
      <c r="A42" s="111" t="s">
        <v>40</v>
      </c>
      <c r="B42" s="109" t="s">
        <v>41</v>
      </c>
      <c r="C42" s="32" t="s">
        <v>147</v>
      </c>
      <c r="D42" s="22">
        <f ca="1">IF(INDIRECT(CONCATENATE("C",2*15+3+5+4))=INDIRECT(CONCATENATE("Лист1!C",3*15+1+1)),0,IF(INDIRECT(CONCATENATE("C",2*15+3+5+4))=INDIRECT(CONCATENATE("Лист1!D",3*15+1+1)),1,""))</f>
        <v>1</v>
      </c>
      <c r="E42" s="33" t="str">
        <f ca="1">IF(INDIRECT(CONCATENATE("C",2*15+3+5+4))=INDIRECT(CONCATENATE("Лист1!C",3*15+1+1)),INDIRECT(CONCATENATE("Лист1!C",3*15+1+1+1)),"")</f>
        <v/>
      </c>
    </row>
    <row r="43" spans="1:5" ht="63.75" customHeight="1" thickBot="1">
      <c r="A43" s="111"/>
      <c r="B43" s="109"/>
      <c r="C43" s="32" t="s">
        <v>148</v>
      </c>
      <c r="D43" s="22">
        <f ca="1">IF(D42=0,0,IF(INDIRECT(CONCATENATE("C",2*15+4+5+4))=INDIRECT(CONCATENATE("Лист1!E",3*15+1+1)),1,IF(INDIRECT(CONCATENATE("C",2*15+4+5+4))=INDIRECT(CONCATENATE("Лист1!F",3*15+1+1)),2,"")))</f>
        <v>1</v>
      </c>
      <c r="E43" s="33" t="str">
        <f ca="1">IF(D43=0,"",IF(INDIRECT(CONCATENATE("C",2*15+4+5+4))=INDIRECT(CONCATENATE("Лист1!E",3*15+1+1)),INDIRECT(CONCATENATE("Лист1!E",3*15+1+1+1)),""))</f>
        <v>Мероприятия должны не только соответствовать мероприятиям, сформулированным в Среднесрочной программе, но и должны быть выделены в соответствии с поставленными задачами</v>
      </c>
    </row>
    <row r="44" spans="1:5" ht="78" customHeight="1" thickBot="1">
      <c r="A44" s="115" t="s">
        <v>42</v>
      </c>
      <c r="B44" s="116" t="s">
        <v>43</v>
      </c>
      <c r="C44" s="32" t="s">
        <v>153</v>
      </c>
      <c r="D44" s="22">
        <f ca="1">IF(INDIRECT(CONCATENATE("C",2*16+3+5+4))=INDIRECT(CONCATENATE("Лист1!C",3*16+1+1)),0,IF(INDIRECT(CONCATENATE("C",2*16+3+5+4))=INDIRECT(CONCATENATE("Лист1!D",3*16+1+1)),1,""))</f>
        <v>1</v>
      </c>
      <c r="E44" s="33" t="str">
        <f ca="1">IF(INDIRECT(CONCATENATE("C",2*16+3+5+4))=INDIRECT(CONCATENATE("Лист1!C",3*16+1+1)),INDIRECT(CONCATENATE("Лист1!C",3*16+1+1+1)),"")</f>
        <v/>
      </c>
    </row>
    <row r="45" spans="1:5" ht="78" customHeight="1" thickBot="1">
      <c r="A45" s="115"/>
      <c r="B45" s="116"/>
      <c r="C45" s="32" t="s">
        <v>154</v>
      </c>
      <c r="D45" s="22">
        <f ca="1">IF(D44=0,0,IF(INDIRECT(CONCATENATE("C",2*16+4+5+4))=INDIRECT(CONCATENATE("Лист1!E",3*16+1+1)),1,IF(INDIRECT(CONCATENATE("C",2*16+4+5+4))=INDIRECT(CONCATENATE("Лист1!F",3*16+1+1)),2,"")))</f>
        <v>1</v>
      </c>
      <c r="E45" s="33">
        <f ca="1">IF(D45=0,"",IF(INDIRECT(CONCATENATE("C",2*16+4+5+4))=INDIRECT(CONCATENATE("Лист1!E",3*16+1+1)),INDIRECT(CONCATENATE("Лист1!E",3*6+1+1+1)),""))</f>
        <v>0</v>
      </c>
    </row>
    <row r="46" spans="1:5" ht="77.25" customHeight="1" thickBot="1">
      <c r="A46" s="115" t="s">
        <v>44</v>
      </c>
      <c r="B46" s="109" t="s">
        <v>45</v>
      </c>
      <c r="C46" s="32" t="s">
        <v>31</v>
      </c>
      <c r="D46" s="22">
        <f ca="1">IF(INDIRECT(CONCATENATE("C",2*17+3+5+4))=INDIRECT(CONCATENATE("Лист1!C",3*17+1+1)),0,IF(INDIRECT(CONCATENATE("C",2*17+3+5+4))=INDIRECT(CONCATENATE("Лист1!D",3*17+1+1)),1,""))</f>
        <v>1</v>
      </c>
      <c r="E46" s="33" t="str">
        <f ca="1">IF(INDIRECT(CONCATENATE("C",2*17+3+5+4))=INDIRECT(CONCATENATE("Лист1!C",3*17+1+1)),INDIRECT(CONCATENATE("Лист1!C",3*17+1+1+1)),"")</f>
        <v/>
      </c>
    </row>
    <row r="47" spans="1:5" ht="96.75" customHeight="1" thickBot="1">
      <c r="A47" s="115"/>
      <c r="B47" s="109"/>
      <c r="C47" s="32" t="s">
        <v>158</v>
      </c>
      <c r="D47" s="22">
        <f ca="1">IF(D46=0,0,IF(INDIRECT(CONCATENATE("C",2*17+4+5+4))=INDIRECT(CONCATENATE("Лист1!E",3*17+1+1)),1,IF(INDIRECT(CONCATENATE("C",2*17+4+5+4))=INDIRECT(CONCATENATE("Лист1!F",3*17+1+1)),2,"")))</f>
        <v>1</v>
      </c>
      <c r="E47" s="33" t="str">
        <f ca="1">IF(D47=0,"",IF(INDIRECT(CONCATENATE("C",2*17+4+5+4))=INDIRECT(CONCATENATE("Лист1!E",3*17+1+1)),INDIRECT(CONCATENATE("Лист1!E",3*17+1+1+1)),""))</f>
        <v>Необходимо определить не только ответственных и участников образовательного процесса, принимающих участие в проведении мероприятий, но и ответственных за достижение целевых показателей и ожидаемых конечных результатов реализации Программы</v>
      </c>
    </row>
    <row r="48" spans="1:5" ht="101.25" customHeight="1" thickBot="1">
      <c r="A48" s="115" t="s">
        <v>46</v>
      </c>
      <c r="B48" s="109" t="s">
        <v>47</v>
      </c>
      <c r="C48" s="32" t="s">
        <v>322</v>
      </c>
      <c r="D48" s="22">
        <f ca="1">IF(INDIRECT(CONCATENATE("C",2*18+3+5+4))=INDIRECT(CONCATENATE("Лист1!C",3*18+1+1)),0,IF(INDIRECT(CONCATENATE("C",2*18+3+5+4))=INDIRECT(CONCATENATE("Лист1!D",3*18+1+1)),1,""))</f>
        <v>1</v>
      </c>
      <c r="E48" s="33" t="str">
        <f ca="1">IF(INDIRECT(CONCATENATE("C",2*18+3+5+4))=INDIRECT(CONCATENATE("Лист1!C",3*18+1+1)),INDIRECT(CONCATENATE("Лист1!C",3*18+1+1+1)),"")</f>
        <v/>
      </c>
    </row>
    <row r="49" spans="1:5" ht="92.25" customHeight="1" thickBot="1">
      <c r="A49" s="115"/>
      <c r="B49" s="109"/>
      <c r="C49" s="32" t="s">
        <v>164</v>
      </c>
      <c r="D49" s="22">
        <f ca="1">IF(D48=0,0,IF(INDIRECT(CONCATENATE("C",2*18+4+5+4))=INDIRECT(CONCATENATE("Лист1!E",3*18+1+1)),1,IF(INDIRECT(CONCATENATE("C",2*18+4+5+4))=INDIRECT(CONCATENATE("Лист1!F",3*18+1+1)),2,"")))</f>
        <v>2</v>
      </c>
      <c r="E49" s="33" t="str">
        <f ca="1">IF(D49=0,"",IF(INDIRECT(CONCATENATE("C",2*18+4+5+4))=INDIRECT(CONCATENATE("Лист1!E",3*18+1+1)),INDIRECT(CONCATENATE("Лист1!E",3*18+1+1+1)),""))</f>
        <v/>
      </c>
    </row>
    <row r="50" spans="1:5" ht="24.75" customHeight="1" thickBot="1">
      <c r="A50" s="112">
        <f>C35</f>
        <v>0</v>
      </c>
      <c r="B50" s="112"/>
      <c r="C50" s="24" t="s">
        <v>17</v>
      </c>
      <c r="D50" s="34">
        <f ca="1">SUM(D36:D49)</f>
        <v>16</v>
      </c>
    </row>
    <row r="51" spans="1:5" ht="24.75" customHeight="1" thickBot="1">
      <c r="A51" s="112"/>
      <c r="B51" s="112"/>
      <c r="C51" s="24" t="s">
        <v>18</v>
      </c>
      <c r="D51" s="35">
        <f ca="1">D50/21*100</f>
        <v>76.19047619047619</v>
      </c>
    </row>
    <row r="52" spans="1:5" ht="24.75" hidden="1" customHeight="1">
      <c r="A52" s="26"/>
      <c r="B52" s="36"/>
      <c r="C52" s="26"/>
      <c r="D52" s="26"/>
    </row>
    <row r="53" spans="1:5" ht="24.75" hidden="1" customHeight="1">
      <c r="A53" s="26"/>
      <c r="B53" s="36"/>
      <c r="C53" s="26"/>
      <c r="D53" s="26"/>
    </row>
    <row r="54" spans="1:5" ht="24.75" customHeight="1" thickBot="1">
      <c r="A54" s="113" t="s">
        <v>48</v>
      </c>
      <c r="B54" s="113"/>
      <c r="C54" s="113"/>
      <c r="D54" s="113"/>
    </row>
    <row r="55" spans="1:5" ht="24.75" customHeight="1" thickBot="1">
      <c r="A55" s="114" t="s">
        <v>328</v>
      </c>
      <c r="B55" s="114"/>
      <c r="C55" s="114"/>
      <c r="D55" s="114"/>
    </row>
    <row r="56" spans="1:5" ht="24.75" customHeight="1" thickBot="1">
      <c r="A56" s="114"/>
      <c r="B56" s="114"/>
      <c r="C56" s="114"/>
      <c r="D56" s="114"/>
    </row>
    <row r="57" spans="1:5" ht="24.75" customHeight="1" thickBot="1">
      <c r="A57" s="114"/>
      <c r="B57" s="114"/>
      <c r="C57" s="114"/>
      <c r="D57" s="114"/>
    </row>
    <row r="58" spans="1:5" ht="24.75" customHeight="1" thickBot="1">
      <c r="A58" s="114"/>
      <c r="B58" s="114"/>
      <c r="C58" s="114"/>
      <c r="D58" s="114"/>
    </row>
    <row r="59" spans="1:5" ht="24.75" customHeight="1" thickBot="1">
      <c r="A59" s="114"/>
      <c r="B59" s="114"/>
      <c r="C59" s="114"/>
      <c r="D59" s="114"/>
    </row>
    <row r="60" spans="1:5" ht="24.75" customHeight="1" thickBot="1">
      <c r="A60" s="114"/>
      <c r="B60" s="114"/>
      <c r="C60" s="114"/>
      <c r="D60" s="114"/>
    </row>
    <row r="61" spans="1:5" ht="24.75" customHeight="1" thickBot="1">
      <c r="A61" s="114"/>
      <c r="B61" s="114"/>
      <c r="C61" s="114"/>
      <c r="D61" s="114"/>
    </row>
    <row r="62" spans="1:5" ht="24.75" customHeight="1" thickBot="1">
      <c r="A62" s="114"/>
      <c r="B62" s="114"/>
      <c r="C62" s="114"/>
      <c r="D62" s="114"/>
    </row>
    <row r="63" spans="1:5" ht="24.75" customHeight="1" thickBot="1">
      <c r="A63" s="114"/>
      <c r="B63" s="114"/>
      <c r="C63" s="114"/>
      <c r="D63" s="114"/>
    </row>
  </sheetData>
  <mergeCells count="55">
    <mergeCell ref="A50:B51"/>
    <mergeCell ref="A54:D54"/>
    <mergeCell ref="A55:D63"/>
    <mergeCell ref="A44:A45"/>
    <mergeCell ref="B44:B45"/>
    <mergeCell ref="A46:A47"/>
    <mergeCell ref="B46:B47"/>
    <mergeCell ref="A48:A49"/>
    <mergeCell ref="B48:B49"/>
    <mergeCell ref="A38:A39"/>
    <mergeCell ref="B38:B39"/>
    <mergeCell ref="A40:A41"/>
    <mergeCell ref="B40:B41"/>
    <mergeCell ref="A42:A43"/>
    <mergeCell ref="B42:B43"/>
    <mergeCell ref="A32:B33"/>
    <mergeCell ref="A34:D34"/>
    <mergeCell ref="A35:B35"/>
    <mergeCell ref="C35:D35"/>
    <mergeCell ref="A36:A37"/>
    <mergeCell ref="B36:B37"/>
    <mergeCell ref="A26:A27"/>
    <mergeCell ref="B26:B27"/>
    <mergeCell ref="A28:A29"/>
    <mergeCell ref="B28:B29"/>
    <mergeCell ref="A30:A31"/>
    <mergeCell ref="B30:B31"/>
    <mergeCell ref="A21:B21"/>
    <mergeCell ref="C21:D21"/>
    <mergeCell ref="A22:A23"/>
    <mergeCell ref="B22:B23"/>
    <mergeCell ref="A24:A25"/>
    <mergeCell ref="B24:B25"/>
    <mergeCell ref="A15:A16"/>
    <mergeCell ref="B15:B16"/>
    <mergeCell ref="A17:B18"/>
    <mergeCell ref="A19:D19"/>
    <mergeCell ref="A20:D20"/>
    <mergeCell ref="A9:A10"/>
    <mergeCell ref="B9:B10"/>
    <mergeCell ref="A11:A12"/>
    <mergeCell ref="B11:B12"/>
    <mergeCell ref="A13:A14"/>
    <mergeCell ref="B13:B14"/>
    <mergeCell ref="A4:B4"/>
    <mergeCell ref="A5:A6"/>
    <mergeCell ref="B5:B6"/>
    <mergeCell ref="A7:A8"/>
    <mergeCell ref="B7:B8"/>
    <mergeCell ref="A1:B1"/>
    <mergeCell ref="C1:D1"/>
    <mergeCell ref="A2:B2"/>
    <mergeCell ref="C2:D2"/>
    <mergeCell ref="A3:B3"/>
    <mergeCell ref="C3:D3"/>
  </mergeCells>
  <dataValidations count="1">
    <dataValidation type="list" allowBlank="1" showInputMessage="1" showErrorMessage="1" sqref="C2:D2">
      <formula1>INDIRECT(SUBSTITUTE(SUBSTITUTE(C1,". ", "_",1)," ", "_",1))</formula1>
      <formula2>0</formula2>
    </dataValidation>
  </dataValidations>
  <pageMargins left="0.7" right="0.7" top="0.75" bottom="0.75" header="0.51180555555555496" footer="0.51180555555555496"/>
  <pageSetup paperSize="9" firstPageNumber="0" orientation="landscape" horizontalDpi="300" verticalDpi="300"/>
  <extLst>
    <ext xmlns:x14="http://schemas.microsoft.com/office/spreadsheetml/2009/9/main" uri="{CCE6A557-97BC-4b89-ADB6-D9C93CAAB3DF}">
      <x14:dataValidations xmlns:xm="http://schemas.microsoft.com/office/excel/2006/main" count="37">
        <x14:dataValidation type="list" allowBlank="1" showInputMessage="1" showErrorMessage="1">
          <x14:formula1>
            <xm:f>[1]Лист1!#REF!</xm:f>
          </x14:formula1>
          <x14:formula2>
            <xm:f>0</xm:f>
          </x14:formula2>
          <xm:sqref>C1:D1</xm:sqref>
        </x14:dataValidation>
        <x14:dataValidation type="list" allowBlank="1" showInputMessage="1" showErrorMessage="1">
          <x14:formula1>
            <xm:f>[1]Лист1!#REF!</xm:f>
          </x14:formula1>
          <x14:formula2>
            <xm:f>0</xm:f>
          </x14:formula2>
          <xm:sqref>C49</xm:sqref>
        </x14:dataValidation>
        <x14:dataValidation type="list" allowBlank="1" showInputMessage="1" showErrorMessage="1">
          <x14:formula1>
            <xm:f>[1]Лист1!#REF!</xm:f>
          </x14:formula1>
          <x14:formula2>
            <xm:f>0</xm:f>
          </x14:formula2>
          <xm:sqref>C48</xm:sqref>
        </x14:dataValidation>
        <x14:dataValidation type="list" allowBlank="1" showInputMessage="1" showErrorMessage="1">
          <x14:formula1>
            <xm:f>[1]Лист1!#REF!</xm:f>
          </x14:formula1>
          <x14:formula2>
            <xm:f>0</xm:f>
          </x14:formula2>
          <xm:sqref>C47</xm:sqref>
        </x14:dataValidation>
        <x14:dataValidation type="list" allowBlank="1" showInputMessage="1" showErrorMessage="1">
          <x14:formula1>
            <xm:f>[1]Лист1!#REF!</xm:f>
          </x14:formula1>
          <x14:formula2>
            <xm:f>0</xm:f>
          </x14:formula2>
          <xm:sqref>C46</xm:sqref>
        </x14:dataValidation>
        <x14:dataValidation type="list" allowBlank="1" showInputMessage="1" showErrorMessage="1">
          <x14:formula1>
            <xm:f>[1]Лист1!#REF!</xm:f>
          </x14:formula1>
          <x14:formula2>
            <xm:f>0</xm:f>
          </x14:formula2>
          <xm:sqref>C45</xm:sqref>
        </x14:dataValidation>
        <x14:dataValidation type="list" allowBlank="1" showInputMessage="1" showErrorMessage="1">
          <x14:formula1>
            <xm:f>[1]Лист1!#REF!</xm:f>
          </x14:formula1>
          <x14:formula2>
            <xm:f>0</xm:f>
          </x14:formula2>
          <xm:sqref>C44</xm:sqref>
        </x14:dataValidation>
        <x14:dataValidation type="list" allowBlank="1" showInputMessage="1" showErrorMessage="1">
          <x14:formula1>
            <xm:f>[1]Лист1!#REF!</xm:f>
          </x14:formula1>
          <x14:formula2>
            <xm:f>0</xm:f>
          </x14:formula2>
          <xm:sqref>C43</xm:sqref>
        </x14:dataValidation>
        <x14:dataValidation type="list" allowBlank="1" showInputMessage="1" showErrorMessage="1">
          <x14:formula1>
            <xm:f>[1]Лист1!#REF!</xm:f>
          </x14:formula1>
          <x14:formula2>
            <xm:f>0</xm:f>
          </x14:formula2>
          <xm:sqref>C42</xm:sqref>
        </x14:dataValidation>
        <x14:dataValidation type="list" allowBlank="1" showInputMessage="1" showErrorMessage="1">
          <x14:formula1>
            <xm:f>[1]Лист1!#REF!</xm:f>
          </x14:formula1>
          <x14:formula2>
            <xm:f>0</xm:f>
          </x14:formula2>
          <xm:sqref>C41</xm:sqref>
        </x14:dataValidation>
        <x14:dataValidation type="list" allowBlank="1" showInputMessage="1" showErrorMessage="1">
          <x14:formula1>
            <xm:f>[1]Лист1!#REF!</xm:f>
          </x14:formula1>
          <x14:formula2>
            <xm:f>0</xm:f>
          </x14:formula2>
          <xm:sqref>C40</xm:sqref>
        </x14:dataValidation>
        <x14:dataValidation type="list" allowBlank="1" showInputMessage="1" showErrorMessage="1">
          <x14:formula1>
            <xm:f>[1]Лист1!#REF!</xm:f>
          </x14:formula1>
          <x14:formula2>
            <xm:f>0</xm:f>
          </x14:formula2>
          <xm:sqref>C39</xm:sqref>
        </x14:dataValidation>
        <x14:dataValidation type="list" allowBlank="1" showInputMessage="1" showErrorMessage="1">
          <x14:formula1>
            <xm:f>[1]Лист1!#REF!</xm:f>
          </x14:formula1>
          <x14:formula2>
            <xm:f>0</xm:f>
          </x14:formula2>
          <xm:sqref>C38</xm:sqref>
        </x14:dataValidation>
        <x14:dataValidation type="list" allowBlank="1" showInputMessage="1" showErrorMessage="1">
          <x14:formula1>
            <xm:f>[1]Лист1!#REF!</xm:f>
          </x14:formula1>
          <x14:formula2>
            <xm:f>0</xm:f>
          </x14:formula2>
          <xm:sqref>C37</xm:sqref>
        </x14:dataValidation>
        <x14:dataValidation type="list" allowBlank="1" showInputMessage="1" showErrorMessage="1">
          <x14:formula1>
            <xm:f>[1]Лист1!#REF!</xm:f>
          </x14:formula1>
          <x14:formula2>
            <xm:f>0</xm:f>
          </x14:formula2>
          <xm:sqref>C36</xm:sqref>
        </x14:dataValidation>
        <x14:dataValidation type="list" allowBlank="1" showInputMessage="1" showErrorMessage="1">
          <x14:formula1>
            <xm:f>[1]Лист1!#REF!</xm:f>
          </x14:formula1>
          <x14:formula2>
            <xm:f>0</xm:f>
          </x14:formula2>
          <xm:sqref>D30 C31</xm:sqref>
        </x14:dataValidation>
        <x14:dataValidation type="list" allowBlank="1" showInputMessage="1" showErrorMessage="1">
          <x14:formula1>
            <xm:f>[1]Лист1!#REF!</xm:f>
          </x14:formula1>
          <x14:formula2>
            <xm:f>0</xm:f>
          </x14:formula2>
          <xm:sqref>C30</xm:sqref>
        </x14:dataValidation>
        <x14:dataValidation type="list" allowBlank="1" showInputMessage="1" showErrorMessage="1">
          <x14:formula1>
            <xm:f>[1]Лист1!#REF!</xm:f>
          </x14:formula1>
          <x14:formula2>
            <xm:f>0</xm:f>
          </x14:formula2>
          <xm:sqref>D28 C29</xm:sqref>
        </x14:dataValidation>
        <x14:dataValidation type="list" allowBlank="1" showInputMessage="1" showErrorMessage="1">
          <x14:formula1>
            <xm:f>[1]Лист1!#REF!</xm:f>
          </x14:formula1>
          <x14:formula2>
            <xm:f>0</xm:f>
          </x14:formula2>
          <xm:sqref>C28</xm:sqref>
        </x14:dataValidation>
        <x14:dataValidation type="list" allowBlank="1" showInputMessage="1" showErrorMessage="1">
          <x14:formula1>
            <xm:f>[1]Лист1!#REF!</xm:f>
          </x14:formula1>
          <x14:formula2>
            <xm:f>0</xm:f>
          </x14:formula2>
          <xm:sqref>C27</xm:sqref>
        </x14:dataValidation>
        <x14:dataValidation type="list" allowBlank="1" showInputMessage="1" showErrorMessage="1">
          <x14:formula1>
            <xm:f>[1]Лист1!#REF!</xm:f>
          </x14:formula1>
          <x14:formula2>
            <xm:f>0</xm:f>
          </x14:formula2>
          <xm:sqref>C26</xm:sqref>
        </x14:dataValidation>
        <x14:dataValidation type="list" allowBlank="1" showInputMessage="1" showErrorMessage="1">
          <x14:formula1>
            <xm:f>[1]Лист1!#REF!</xm:f>
          </x14:formula1>
          <x14:formula2>
            <xm:f>0</xm:f>
          </x14:formula2>
          <xm:sqref>C25</xm:sqref>
        </x14:dataValidation>
        <x14:dataValidation type="list" allowBlank="1" showInputMessage="1" showErrorMessage="1">
          <x14:formula1>
            <xm:f>[1]Лист1!#REF!</xm:f>
          </x14:formula1>
          <x14:formula2>
            <xm:f>0</xm:f>
          </x14:formula2>
          <xm:sqref>C24</xm:sqref>
        </x14:dataValidation>
        <x14:dataValidation type="list" allowBlank="1" showInputMessage="1" showErrorMessage="1">
          <x14:formula1>
            <xm:f>[1]Лист1!#REF!</xm:f>
          </x14:formula1>
          <x14:formula2>
            <xm:f>0</xm:f>
          </x14:formula2>
          <xm:sqref>C23</xm:sqref>
        </x14:dataValidation>
        <x14:dataValidation type="list" allowBlank="1" showInputMessage="1" showErrorMessage="1">
          <x14:formula1>
            <xm:f>[1]Лист1!#REF!</xm:f>
          </x14:formula1>
          <x14:formula2>
            <xm:f>0</xm:f>
          </x14:formula2>
          <xm:sqref>C22</xm:sqref>
        </x14:dataValidation>
        <x14:dataValidation type="list" allowBlank="1" showInputMessage="1" showErrorMessage="1">
          <x14:formula1>
            <xm:f>[1]Лист1!#REF!</xm:f>
          </x14:formula1>
          <x14:formula2>
            <xm:f>0</xm:f>
          </x14:formula2>
          <xm:sqref>C14</xm:sqref>
        </x14:dataValidation>
        <x14:dataValidation type="list" allowBlank="1" showInputMessage="1" showErrorMessage="1">
          <x14:formula1>
            <xm:f>[1]Лист1!#REF!</xm:f>
          </x14:formula1>
          <x14:formula2>
            <xm:f>0</xm:f>
          </x14:formula2>
          <xm:sqref>C15</xm:sqref>
        </x14:dataValidation>
        <x14:dataValidation type="list" allowBlank="1" showInputMessage="1" showErrorMessage="1">
          <x14:formula1>
            <xm:f>[1]Лист1!#REF!</xm:f>
          </x14:formula1>
          <x14:formula2>
            <xm:f>0</xm:f>
          </x14:formula2>
          <xm:sqref>C16</xm:sqref>
        </x14:dataValidation>
        <x14:dataValidation type="list" allowBlank="1" showInputMessage="1" showErrorMessage="1">
          <x14:formula1>
            <xm:f>[1]Лист1!#REF!</xm:f>
          </x14:formula1>
          <x14:formula2>
            <xm:f>0</xm:f>
          </x14:formula2>
          <xm:sqref>C13</xm:sqref>
        </x14:dataValidation>
        <x14:dataValidation type="list" allowBlank="1" showInputMessage="1" showErrorMessage="1">
          <x14:formula1>
            <xm:f>[1]Лист1!#REF!</xm:f>
          </x14:formula1>
          <x14:formula2>
            <xm:f>0</xm:f>
          </x14:formula2>
          <xm:sqref>C12</xm:sqref>
        </x14:dataValidation>
        <x14:dataValidation type="list" allowBlank="1" showInputMessage="1" showErrorMessage="1">
          <x14:formula1>
            <xm:f>[1]Лист1!#REF!</xm:f>
          </x14:formula1>
          <x14:formula2>
            <xm:f>0</xm:f>
          </x14:formula2>
          <xm:sqref>C11</xm:sqref>
        </x14:dataValidation>
        <x14:dataValidation type="list" allowBlank="1" showInputMessage="1" showErrorMessage="1">
          <x14:formula1>
            <xm:f>[1]Лист1!#REF!</xm:f>
          </x14:formula1>
          <x14:formula2>
            <xm:f>0</xm:f>
          </x14:formula2>
          <xm:sqref>C10</xm:sqref>
        </x14:dataValidation>
        <x14:dataValidation type="list" allowBlank="1" showInputMessage="1" showErrorMessage="1">
          <x14:formula1>
            <xm:f>[1]Лист1!#REF!</xm:f>
          </x14:formula1>
          <x14:formula2>
            <xm:f>0</xm:f>
          </x14:formula2>
          <xm:sqref>C9</xm:sqref>
        </x14:dataValidation>
        <x14:dataValidation type="list" allowBlank="1" showInputMessage="1" showErrorMessage="1">
          <x14:formula1>
            <xm:f>[1]Лист1!#REF!</xm:f>
          </x14:formula1>
          <x14:formula2>
            <xm:f>0</xm:f>
          </x14:formula2>
          <xm:sqref>C8</xm:sqref>
        </x14:dataValidation>
        <x14:dataValidation type="list" allowBlank="1" showInputMessage="1" showErrorMessage="1">
          <x14:formula1>
            <xm:f>[1]Лист1!#REF!</xm:f>
          </x14:formula1>
          <x14:formula2>
            <xm:f>0</xm:f>
          </x14:formula2>
          <xm:sqref>C7</xm:sqref>
        </x14:dataValidation>
        <x14:dataValidation type="list" allowBlank="1" showInputMessage="1" showErrorMessage="1">
          <x14:formula1>
            <xm:f>[1]Лист1!#REF!</xm:f>
          </x14:formula1>
          <x14:formula2>
            <xm:f>0</xm:f>
          </x14:formula2>
          <xm:sqref>C6</xm:sqref>
        </x14:dataValidation>
        <x14:dataValidation type="list" allowBlank="1" showInputMessage="1" showErrorMessage="1">
          <x14:formula1>
            <xm:f>[1]Лист1!#REF!</xm:f>
          </x14:formula1>
          <x14:formula2>
            <xm:f>0</xm:f>
          </x14:formula2>
          <xm:sqref>C5</xm:sqref>
        </x14:dataValidation>
      </x14:dataValidations>
    </ext>
  </extLst>
</worksheet>
</file>

<file path=xl/worksheets/sheet3.xml><?xml version="1.0" encoding="utf-8"?>
<worksheet xmlns="http://schemas.openxmlformats.org/spreadsheetml/2006/main" xmlns:r="http://schemas.openxmlformats.org/officeDocument/2006/relationships">
  <sheetPr codeName="Лист3"/>
  <dimension ref="A1:E33"/>
  <sheetViews>
    <sheetView topLeftCell="A19" zoomScaleNormal="100" workbookViewId="0">
      <selection activeCell="A19" sqref="A19:B20"/>
    </sheetView>
  </sheetViews>
  <sheetFormatPr defaultRowHeight="15"/>
  <cols>
    <col min="1" max="1" width="5.28515625" customWidth="1"/>
    <col min="2" max="2" width="15.140625" customWidth="1"/>
    <col min="3" max="3" width="30.28515625" customWidth="1"/>
    <col min="4" max="4" width="6.28515625" customWidth="1"/>
    <col min="5" max="5" width="30" customWidth="1"/>
    <col min="6" max="1025" width="8.7109375" customWidth="1"/>
  </cols>
  <sheetData>
    <row r="1" spans="1:5" ht="18.75">
      <c r="A1" s="117" t="s">
        <v>331</v>
      </c>
      <c r="B1" s="117"/>
      <c r="C1" s="117"/>
      <c r="D1" s="117"/>
      <c r="E1" s="117"/>
    </row>
    <row r="3" spans="1:5" ht="42.75" customHeight="1">
      <c r="A3" s="90" t="s">
        <v>0</v>
      </c>
      <c r="B3" s="90"/>
      <c r="C3" s="118"/>
      <c r="D3" s="118"/>
      <c r="E3" s="118"/>
    </row>
    <row r="4" spans="1:5" ht="53.25" customHeight="1">
      <c r="A4" s="90" t="s">
        <v>2</v>
      </c>
      <c r="B4" s="90"/>
      <c r="C4" s="118" t="str">
        <f>'Рабочий лист'!C2:D2</f>
        <v>МБОУ лицей 4 г-к Кисловодска</v>
      </c>
      <c r="D4" s="118"/>
      <c r="E4" s="118"/>
    </row>
    <row r="5" spans="1:5" ht="51" customHeight="1">
      <c r="A5" s="119" t="s">
        <v>4</v>
      </c>
      <c r="B5" s="119"/>
      <c r="C5" s="118"/>
      <c r="D5" s="118"/>
      <c r="E5" s="118"/>
    </row>
    <row r="6" spans="1:5" ht="44.25" customHeight="1">
      <c r="A6" s="120" t="s">
        <v>6</v>
      </c>
      <c r="B6" s="120"/>
      <c r="C6" s="37" t="s">
        <v>7</v>
      </c>
      <c r="D6" s="37" t="s">
        <v>8</v>
      </c>
      <c r="E6" s="1" t="s">
        <v>9</v>
      </c>
    </row>
    <row r="7" spans="1:5" s="82" customFormat="1" ht="38.25">
      <c r="A7" s="121">
        <v>1</v>
      </c>
      <c r="B7" s="122" t="s">
        <v>11</v>
      </c>
      <c r="C7" s="81" t="str">
        <f>'Рабочий лист'!C5</f>
        <v>В Концепции развития анализ школьной системы образования  представлен</v>
      </c>
      <c r="D7" s="81">
        <f ca="1">'Рабочий лист'!D5</f>
        <v>1</v>
      </c>
      <c r="E7" s="81" t="str">
        <f ca="1">'Рабочий лист'!E5</f>
        <v/>
      </c>
    </row>
    <row r="8" spans="1:5" s="82" customFormat="1" ht="89.25">
      <c r="A8" s="121"/>
      <c r="B8" s="122"/>
      <c r="C8" s="81" t="str">
        <f>'Рабочий лист'!C6</f>
        <v>Контекстные сведения, позволяющие установить причины возникновения рисков, отражены частично</v>
      </c>
      <c r="D8" s="81">
        <f ca="1">'Рабочий лист'!D6</f>
        <v>1</v>
      </c>
      <c r="E8" s="81" t="str">
        <f ca="1">'Рабочий лист'!E6</f>
        <v xml:space="preserve">Требуется доработка, поскольку в анализе должны быть представлены контекстные сведения, позволяющие установить причины возникновения всех актуализированных рисков </v>
      </c>
    </row>
    <row r="9" spans="1:5" s="82" customFormat="1" ht="76.5">
      <c r="A9" s="123">
        <v>2</v>
      </c>
      <c r="B9" s="124" t="s">
        <v>12</v>
      </c>
      <c r="C9" s="81" t="str">
        <f>'Рабочий лист'!C7</f>
        <v>В концепции развития не представлено описание анализа рисков деятельности ОО</v>
      </c>
      <c r="D9" s="81">
        <f ca="1">'Рабочий лист'!D7</f>
        <v>0</v>
      </c>
      <c r="E9" s="81" t="str">
        <f ca="1">'Рабочий лист'!E7</f>
        <v>Проанализировать актуализированные риски с целью выделения причин возникновения и их влияния на состояние образовательного процесса</v>
      </c>
    </row>
    <row r="10" spans="1:5" s="82" customFormat="1" ht="25.5">
      <c r="A10" s="123"/>
      <c r="B10" s="124"/>
      <c r="C10" s="81" t="str">
        <f>'Рабочий лист'!C8</f>
        <v xml:space="preserve">  Выделены причины возникновения отдельных  рисков.</v>
      </c>
      <c r="D10" s="81">
        <f ca="1">'Рабочий лист'!D8</f>
        <v>0</v>
      </c>
      <c r="E10" s="81" t="str">
        <f ca="1">'Рабочий лист'!E8</f>
        <v/>
      </c>
    </row>
    <row r="11" spans="1:5" s="82" customFormat="1" ht="76.5">
      <c r="A11" s="123">
        <v>3</v>
      </c>
      <c r="B11" s="124" t="s">
        <v>13</v>
      </c>
      <c r="C11" s="81" t="str">
        <f>'Рабочий лист'!C9</f>
        <v xml:space="preserve"> По  рисковом направлениям, выбранным для работы, цели не сформулированы</v>
      </c>
      <c r="D11" s="81">
        <f ca="1">'Рабочий лист'!D9</f>
        <v>0</v>
      </c>
      <c r="E11" s="81" t="str">
        <f ca="1">'Рабочий лист'!E9</f>
        <v>Необходимо сформулировать цели по всем рисковым направлениям  с указанием сроков исполнения и числовых показателей или описанием путей решения проблемы</v>
      </c>
    </row>
    <row r="12" spans="1:5" s="82" customFormat="1" ht="63.75">
      <c r="A12" s="123"/>
      <c r="B12" s="124"/>
      <c r="C12" s="81" t="str">
        <f>'Рабочий лист'!C10</f>
        <v>Не  все цели содержат сроки исполнения, а также целевые числовые показатели или описание путей решения проблемы</v>
      </c>
      <c r="D12" s="81">
        <f ca="1">'Рабочий лист'!D10</f>
        <v>0</v>
      </c>
      <c r="E12" s="81" t="str">
        <f ca="1">'Рабочий лист'!E10</f>
        <v/>
      </c>
    </row>
    <row r="13" spans="1:5" s="82" customFormat="1" ht="89.25">
      <c r="A13" s="123">
        <v>4</v>
      </c>
      <c r="B13" s="124" t="s">
        <v>14</v>
      </c>
      <c r="C13" s="81" t="str">
        <f>'Рабочий лист'!C11</f>
        <v xml:space="preserve"> По  рисковом направлениям, выбранным для работы, задачи   не сформулированы </v>
      </c>
      <c r="D13" s="81">
        <f ca="1">'Рабочий лист'!D11</f>
        <v>0</v>
      </c>
      <c r="E13" s="81" t="str">
        <f ca="1">'Рабочий лист'!E11</f>
        <v>Необходимо сформулировать задачи ко всем рисковым направлениям в соответствии с причинами возникновения рисков или последствий их влияния, выявленных в анализе рисков</v>
      </c>
    </row>
    <row r="14" spans="1:5" s="82" customFormat="1" ht="51">
      <c r="A14" s="123"/>
      <c r="B14" s="124"/>
      <c r="C14" s="81" t="str">
        <f>'Рабочий лист'!C12</f>
        <v>Не все задачи направлены на устранениене  причин возникновения риска или последствий влияния рисков</v>
      </c>
      <c r="D14" s="81">
        <f ca="1">'Рабочий лист'!D12</f>
        <v>0</v>
      </c>
      <c r="E14" s="81" t="str">
        <f ca="1">'Рабочий лист'!E12</f>
        <v/>
      </c>
    </row>
    <row r="15" spans="1:5" s="82" customFormat="1" ht="76.5">
      <c r="A15" s="123">
        <v>5</v>
      </c>
      <c r="B15" s="124" t="s">
        <v>15</v>
      </c>
      <c r="C15" s="81" t="str">
        <f>'Рабочий лист'!C13</f>
        <v xml:space="preserve"> По  рисковом направлениям, выбранным для работы, меры/мероприятия по достижению цели   не сформулированы</v>
      </c>
      <c r="D15" s="81">
        <f ca="1">'Рабочий лист'!D13</f>
        <v>0</v>
      </c>
      <c r="E15" s="81" t="str">
        <f ca="1">'Рабочий лист'!E13</f>
        <v>Разработать систему мер/мероприятий по достижению целей по всем рисковым направлениям, сгруппировав их в соответствии с задачами</v>
      </c>
    </row>
    <row r="16" spans="1:5" s="82" customFormat="1" ht="38.25">
      <c r="A16" s="123"/>
      <c r="B16" s="124"/>
      <c r="C16" s="81" t="str">
        <f>'Рабочий лист'!C14</f>
        <v>Не все меры/мероприятия сгруппированы в соответствии с задачами</v>
      </c>
      <c r="D16" s="81">
        <f ca="1">'Рабочий лист'!D14</f>
        <v>0</v>
      </c>
      <c r="E16" s="81" t="str">
        <f ca="1">'Рабочий лист'!E14</f>
        <v/>
      </c>
    </row>
    <row r="17" spans="1:5" s="82" customFormat="1" ht="76.5">
      <c r="A17" s="126">
        <v>6</v>
      </c>
      <c r="B17" s="122" t="s">
        <v>16</v>
      </c>
      <c r="C17" s="81" t="str">
        <f>'Рабочий лист'!C15</f>
        <v xml:space="preserve">Ответственные  за проведение мероприятий не определены </v>
      </c>
      <c r="D17" s="81">
        <f ca="1">'Рабочий лист'!D15</f>
        <v>0</v>
      </c>
      <c r="E17" s="81" t="str">
        <f ca="1">'Рабочий лист'!E15</f>
        <v>Необходимо определить ответственных за  достижение целей, решение задач и проведение мероприятий по каждому рисковому направлению</v>
      </c>
    </row>
    <row r="18" spans="1:5" s="82" customFormat="1" ht="51">
      <c r="A18" s="126"/>
      <c r="B18" s="122"/>
      <c r="C18" s="81" t="str">
        <f>'Рабочий лист'!C16</f>
        <v>Определены  до 80% ответственных  за проведение  мероприятий и достижение целей, решение задач</v>
      </c>
      <c r="D18" s="81">
        <f ca="1">'Рабочий лист'!D16</f>
        <v>0</v>
      </c>
      <c r="E18" s="81" t="str">
        <f ca="1">'Рабочий лист'!E16</f>
        <v/>
      </c>
    </row>
    <row r="19" spans="1:5" s="82" customFormat="1">
      <c r="A19" s="127"/>
      <c r="B19" s="127"/>
      <c r="C19" s="81" t="str">
        <f>'Рабочий лист'!C17</f>
        <v>количество баллов</v>
      </c>
      <c r="D19" s="128">
        <f ca="1">'Рабочий лист'!D17</f>
        <v>2</v>
      </c>
      <c r="E19" s="128"/>
    </row>
    <row r="20" spans="1:5" s="82" customFormat="1">
      <c r="A20" s="127"/>
      <c r="B20" s="127"/>
      <c r="C20" s="81" t="str">
        <f>'Рабочий лист'!C18</f>
        <v>% от max</v>
      </c>
      <c r="D20" s="129">
        <f ca="1">'Рабочий лист'!D18</f>
        <v>11.111111111111111</v>
      </c>
      <c r="E20" s="129"/>
    </row>
    <row r="22" spans="1:5">
      <c r="A22" s="125" t="str">
        <f>'Рабочий лист'!A20:D20</f>
        <v xml:space="preserve">В Концепции развития образовательной организации не представлен описание анализа рисковых напралений выбранных образовательной организацией. Также следует обратит внимание на что, что не выделины причины возникновения рисков, которые обпределила для себя образованиятельная организаци. Сама цель Концепции развития образовательной организации определена, но не определены цели по каждому рисковому направлению и соответственно не отражены сроки исполнения данных целей.   При этом следует обратить внимание, что при написании цыелей к рисковым направлениям необходимо указать сроки исполнения данных целей. Также в Концепции развития образовательной организации отсутствуют задачи к каждой цели по рисковому направлению. В Концепции развития образовательной организации прописаны мероприятия ее реализации, но они не сгруппированы по рисковым направлениям. также после определения мероприятий необходимо указать ответственных за выполнения ожидаемых результатов Концепции развития образовательной органихации, а также участников образовательного процесса.  </v>
      </c>
      <c r="B22" s="125"/>
      <c r="C22" s="125"/>
      <c r="D22" s="125"/>
      <c r="E22" s="125"/>
    </row>
    <row r="23" spans="1:5">
      <c r="A23" s="125"/>
      <c r="B23" s="125"/>
      <c r="C23" s="125"/>
      <c r="D23" s="125"/>
      <c r="E23" s="125"/>
    </row>
    <row r="24" spans="1:5">
      <c r="A24" s="125"/>
      <c r="B24" s="125"/>
      <c r="C24" s="125"/>
      <c r="D24" s="125"/>
      <c r="E24" s="125"/>
    </row>
    <row r="25" spans="1:5">
      <c r="A25" s="125"/>
      <c r="B25" s="125"/>
      <c r="C25" s="125"/>
      <c r="D25" s="125"/>
      <c r="E25" s="125"/>
    </row>
    <row r="26" spans="1:5">
      <c r="A26" s="125"/>
      <c r="B26" s="125"/>
      <c r="C26" s="125"/>
      <c r="D26" s="125"/>
      <c r="E26" s="125"/>
    </row>
    <row r="27" spans="1:5">
      <c r="A27" s="125"/>
      <c r="B27" s="125"/>
      <c r="C27" s="125"/>
      <c r="D27" s="125"/>
      <c r="E27" s="125"/>
    </row>
    <row r="28" spans="1:5">
      <c r="A28" s="125"/>
      <c r="B28" s="125"/>
      <c r="C28" s="125"/>
      <c r="D28" s="125"/>
      <c r="E28" s="125"/>
    </row>
    <row r="29" spans="1:5">
      <c r="A29" s="125"/>
      <c r="B29" s="125"/>
      <c r="C29" s="125"/>
      <c r="D29" s="125"/>
      <c r="E29" s="125"/>
    </row>
    <row r="30" spans="1:5" ht="81" customHeight="1">
      <c r="A30" s="125"/>
      <c r="B30" s="125"/>
      <c r="C30" s="125"/>
      <c r="D30" s="125"/>
      <c r="E30" s="125"/>
    </row>
    <row r="31" spans="1:5">
      <c r="A31" s="38"/>
      <c r="B31" s="38"/>
      <c r="C31" s="38"/>
      <c r="D31" s="38"/>
      <c r="E31" s="38"/>
    </row>
    <row r="32" spans="1:5">
      <c r="A32" s="38"/>
      <c r="B32" s="39" t="s">
        <v>49</v>
      </c>
      <c r="C32" s="40" t="s">
        <v>329</v>
      </c>
      <c r="D32" s="41"/>
      <c r="E32" s="38"/>
    </row>
    <row r="33" spans="1:5">
      <c r="A33" s="38"/>
      <c r="B33" s="42" t="s">
        <v>50</v>
      </c>
      <c r="C33" s="38"/>
      <c r="D33" s="38"/>
      <c r="E33" s="41" t="s">
        <v>330</v>
      </c>
    </row>
  </sheetData>
  <mergeCells count="24">
    <mergeCell ref="A15:A16"/>
    <mergeCell ref="B15:B16"/>
    <mergeCell ref="A22:E30"/>
    <mergeCell ref="A17:A18"/>
    <mergeCell ref="B17:B18"/>
    <mergeCell ref="A19:B20"/>
    <mergeCell ref="D19:E19"/>
    <mergeCell ref="D20:E20"/>
    <mergeCell ref="A9:A10"/>
    <mergeCell ref="B9:B10"/>
    <mergeCell ref="A11:A12"/>
    <mergeCell ref="B11:B12"/>
    <mergeCell ref="A13:A14"/>
    <mergeCell ref="B13:B14"/>
    <mergeCell ref="A5:B5"/>
    <mergeCell ref="C5:E5"/>
    <mergeCell ref="A6:B6"/>
    <mergeCell ref="A7:A8"/>
    <mergeCell ref="B7:B8"/>
    <mergeCell ref="A1:E1"/>
    <mergeCell ref="A3:B3"/>
    <mergeCell ref="C3:E3"/>
    <mergeCell ref="A4:B4"/>
    <mergeCell ref="C4:E4"/>
  </mergeCells>
  <pageMargins left="0.7" right="0.7" top="0.75" bottom="0.75"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Лист1!$C$3:$D$3</xm:f>
          </x14:formula1>
          <x14:formula2>
            <xm:f>0</xm:f>
          </x14:formula2>
          <xm:sqref>C7:E18 C19:C20</xm:sqref>
        </x14:dataValidation>
      </x14:dataValidations>
    </ext>
  </extLst>
</worksheet>
</file>

<file path=xl/worksheets/sheet4.xml><?xml version="1.0" encoding="utf-8"?>
<worksheet xmlns="http://schemas.openxmlformats.org/spreadsheetml/2006/main" xmlns:r="http://schemas.openxmlformats.org/officeDocument/2006/relationships">
  <sheetPr codeName="Лист4"/>
  <dimension ref="A1:E29"/>
  <sheetViews>
    <sheetView topLeftCell="A16" zoomScaleNormal="100" workbookViewId="0">
      <selection activeCell="A5" sqref="A5:A14"/>
    </sheetView>
  </sheetViews>
  <sheetFormatPr defaultRowHeight="15"/>
  <cols>
    <col min="1" max="1" width="7.140625" customWidth="1"/>
    <col min="2" max="2" width="16.7109375" customWidth="1"/>
    <col min="3" max="3" width="30.5703125" customWidth="1"/>
    <col min="4" max="4" width="6.5703125" customWidth="1"/>
    <col min="5" max="5" width="22.42578125" customWidth="1"/>
    <col min="6" max="1025" width="8.7109375" customWidth="1"/>
  </cols>
  <sheetData>
    <row r="1" spans="1:5" ht="36" customHeight="1">
      <c r="A1" s="90" t="s">
        <v>0</v>
      </c>
      <c r="B1" s="90"/>
      <c r="C1" s="118">
        <f>'Рабочий лист'!C1:D1</f>
        <v>0</v>
      </c>
      <c r="D1" s="118"/>
      <c r="E1" s="118"/>
    </row>
    <row r="2" spans="1:5" ht="36" customHeight="1">
      <c r="A2" s="90" t="s">
        <v>2</v>
      </c>
      <c r="B2" s="90"/>
      <c r="C2" s="118" t="str">
        <f>'Рабочий лист'!C2:D2</f>
        <v>МБОУ лицей 4 г-к Кисловодска</v>
      </c>
      <c r="D2" s="118"/>
      <c r="E2" s="118"/>
    </row>
    <row r="3" spans="1:5" ht="49.5" customHeight="1">
      <c r="A3" s="119" t="s">
        <v>19</v>
      </c>
      <c r="B3" s="119"/>
      <c r="C3" s="130">
        <f>'Рабочий лист'!C21:D21</f>
        <v>0</v>
      </c>
      <c r="D3" s="130"/>
      <c r="E3" s="130"/>
    </row>
    <row r="4" spans="1:5" ht="36.75" customHeight="1" thickBot="1">
      <c r="A4" s="120" t="s">
        <v>6</v>
      </c>
      <c r="B4" s="120"/>
      <c r="C4" s="37" t="s">
        <v>7</v>
      </c>
      <c r="D4" s="37" t="s">
        <v>8</v>
      </c>
      <c r="E4" s="1" t="s">
        <v>9</v>
      </c>
    </row>
    <row r="5" spans="1:5" s="82" customFormat="1" ht="102.75" thickBot="1">
      <c r="A5" s="126" t="s">
        <v>20</v>
      </c>
      <c r="B5" s="122" t="s">
        <v>21</v>
      </c>
      <c r="C5" s="81" t="str">
        <f>'Рабочий лист'!C22</f>
        <v xml:space="preserve"> Цель и задачи по каждому из выбранных рисков не сформулированы </v>
      </c>
      <c r="D5" s="81">
        <f ca="1">'Рабочий лист'!D22</f>
        <v>0</v>
      </c>
      <c r="E5" s="81" t="str">
        <f ca="1">'Рабочий лист'!E22</f>
        <v xml:space="preserve">Необходимо сформулировать цель и задачи по каждому из выбранных рисков в соответствии с целями и задачами сформулированными в Концепции развития  </v>
      </c>
    </row>
    <row r="6" spans="1:5" s="82" customFormat="1" ht="51.75" thickBot="1">
      <c r="A6" s="131"/>
      <c r="B6" s="132"/>
      <c r="C6" s="81" t="str">
        <f>'Рабочий лист'!C23</f>
        <v xml:space="preserve"> Цели и задачи частично соответствуют целям и задачам, сформулированным в Концепции развития</v>
      </c>
      <c r="D6" s="81">
        <f ca="1">'Рабочий лист'!D23</f>
        <v>0</v>
      </c>
      <c r="E6" s="81" t="str">
        <f ca="1">'Рабочий лист'!E23</f>
        <v/>
      </c>
    </row>
    <row r="7" spans="1:5" s="82" customFormat="1" ht="26.25" thickBot="1">
      <c r="A7" s="126" t="s">
        <v>23</v>
      </c>
      <c r="B7" s="122" t="s">
        <v>24</v>
      </c>
      <c r="C7" s="81" t="str">
        <f>'Рабочий лист'!C24</f>
        <v xml:space="preserve"> Не представлены целевые показатели показатели   </v>
      </c>
      <c r="D7" s="81" t="str">
        <f ca="1">'Рабочий лист'!D24</f>
        <v/>
      </c>
      <c r="E7" s="81" t="str">
        <f ca="1">'Рабочий лист'!E24</f>
        <v/>
      </c>
    </row>
    <row r="8" spans="1:5" s="82" customFormat="1" ht="77.25" thickBot="1">
      <c r="A8" s="131"/>
      <c r="B8" s="132"/>
      <c r="C8" s="81" t="str">
        <f>'Рабочий лист'!C25</f>
        <v>Не все показатели выражены числовыми значениями и представлены в динамике</v>
      </c>
      <c r="D8" s="81">
        <f ca="1">'Рабочий лист'!D25</f>
        <v>1</v>
      </c>
      <c r="E8" s="81" t="str">
        <f ca="1">'Рабочий лист'!E25</f>
        <v>Необходимо представить числовые значения показателей и отразить их динамику по каждому рисковому направлению</v>
      </c>
    </row>
    <row r="9" spans="1:5" s="82" customFormat="1" ht="128.25" thickBot="1">
      <c r="A9" s="126" t="s">
        <v>26</v>
      </c>
      <c r="B9" s="122" t="s">
        <v>27</v>
      </c>
      <c r="C9" s="81" t="str">
        <f>'Рабочий лист'!C26</f>
        <v xml:space="preserve">Не сформированы  подпрограммы по каждому актуализированному риску </v>
      </c>
      <c r="D9" s="81">
        <f ca="1">'Рабочий лист'!D26</f>
        <v>0</v>
      </c>
      <c r="E9" s="81" t="str">
        <f ca="1">'Рабочий лист'!E26</f>
        <v>Необходимо составить  подпрограммы по каждому актуализированному риску с указанием план- график мероприятий, выделенных в соответствии с поставленными задачами</v>
      </c>
    </row>
    <row r="10" spans="1:5" s="82" customFormat="1" ht="64.5" thickBot="1">
      <c r="A10" s="131"/>
      <c r="B10" s="132"/>
      <c r="C10" s="81" t="str">
        <f>'Рабочий лист'!C27</f>
        <v xml:space="preserve"> Подпрограммы содержат план- график мероприятий, направленных на достижение цели и задач по каждому рисковому направлению</v>
      </c>
      <c r="D10" s="81">
        <f ca="1">'Рабочий лист'!D27</f>
        <v>0</v>
      </c>
      <c r="E10" s="81" t="str">
        <f ca="1">'Рабочий лист'!E27</f>
        <v/>
      </c>
    </row>
    <row r="11" spans="1:5" s="82" customFormat="1" ht="141" thickBot="1">
      <c r="A11" s="126" t="s">
        <v>28</v>
      </c>
      <c r="B11" s="121" t="s">
        <v>29</v>
      </c>
      <c r="C11" s="81" t="str">
        <f>'Рабочий лист'!C28</f>
        <v xml:space="preserve">Не описаны ожидаемые конечные результаты реализации Программы по каждому рисковому направлению </v>
      </c>
      <c r="D11" s="81">
        <f ca="1">'Рабочий лист'!D28</f>
        <v>0</v>
      </c>
      <c r="E11" s="81" t="str">
        <f ca="1">'Рабочий лист'!E28</f>
        <v>Необходимо сформировать систему реализации программы по каждому рисковому направлению, выразив их числовыми значениями показателей и выделив в соответствии с поставленными задачами</v>
      </c>
    </row>
    <row r="12" spans="1:5" s="82" customFormat="1" ht="39" thickBot="1">
      <c r="A12" s="131"/>
      <c r="B12" s="133"/>
      <c r="C12" s="81" t="str">
        <f>'Рабочий лист'!C29</f>
        <v>Ожидаемые конечные результаты выражены числовыми значениями показателей</v>
      </c>
      <c r="D12" s="81">
        <f ca="1">'Рабочий лист'!D29</f>
        <v>0</v>
      </c>
      <c r="E12" s="81" t="str">
        <f ca="1">'Рабочий лист'!E29</f>
        <v/>
      </c>
    </row>
    <row r="13" spans="1:5" s="82" customFormat="1" ht="39" thickBot="1">
      <c r="A13" s="126" t="s">
        <v>30</v>
      </c>
      <c r="B13" s="122" t="s">
        <v>31</v>
      </c>
      <c r="C13" s="81" t="str">
        <f>'Рабочий лист'!C30</f>
        <v>Ответственные за проведение мероприятий  и участники  определены</v>
      </c>
      <c r="D13" s="81">
        <f ca="1">'Рабочий лист'!D30</f>
        <v>1</v>
      </c>
      <c r="E13" s="81" t="str">
        <f ca="1">'Рабочий лист'!E30</f>
        <v/>
      </c>
    </row>
    <row r="14" spans="1:5" s="82" customFormat="1" ht="102.75" thickBot="1">
      <c r="A14" s="131"/>
      <c r="B14" s="132"/>
      <c r="C14" s="81" t="str">
        <f>'Рабочий лист'!C31</f>
        <v>Определены  до 80% ответственных  за проведение  мероприятий и достижение целей, решение задач</v>
      </c>
      <c r="D14" s="81">
        <f ca="1">'Рабочий лист'!D31</f>
        <v>1</v>
      </c>
      <c r="E14" s="81" t="str">
        <f ca="1">'Рабочий лист'!E31</f>
        <v>Определить 100%  ответственных за достижение целей, решение задач и проведение мероприятий по каждому рисковому направлению</v>
      </c>
    </row>
    <row r="15" spans="1:5" s="82" customFormat="1" ht="15.75" thickBot="1">
      <c r="A15" s="127">
        <f>C3</f>
        <v>0</v>
      </c>
      <c r="B15" s="127"/>
      <c r="C15" s="81" t="str">
        <f>'Рабочий лист'!C32</f>
        <v>количество баллов</v>
      </c>
      <c r="D15" s="129">
        <f ca="1">'Рабочий лист'!D32</f>
        <v>3</v>
      </c>
      <c r="E15" s="129"/>
    </row>
    <row r="16" spans="1:5" s="82" customFormat="1">
      <c r="A16" s="127"/>
      <c r="B16" s="127"/>
      <c r="C16" s="81" t="str">
        <f>'Рабочий лист'!C33</f>
        <v>% от max</v>
      </c>
      <c r="D16" s="129">
        <f ca="1">'Рабочий лист'!D33</f>
        <v>20</v>
      </c>
      <c r="E16" s="129"/>
    </row>
    <row r="18" spans="1:5">
      <c r="A18" s="125" t="str">
        <f>SUBSTITUTE('Рабочий лист'!A34:D34,"Поле для комментариев к Среднесрочной программе","")</f>
        <v xml:space="preserve">При написании Среднесрочной программы необходимо указалить цели и задачи по каждому рисковому направлению выбранному самой образовательной организацией. Далее в Среднесрочной программе необходимо к каждой цели прописать целевые показатели, которые необходимо прописать в динамике. Сами же целевые показатели прописаны в Концепции развития образовательной организации, но они не сгруппированы по целям, которые в свою очередь должны соответствовать рисковым направлениям выбранным образовательной организацией. Также в Среднесрлочной программе необходимо указать план -график выполнения мероприятий. Мероприятия указаны в самой Концепции развития образовательной организации, но они не отнесены по рисковым направлениям. Если говорить о ожидаемых результатах, то они тоже прописаны как в Концепции развития образовательной организации, так и в Среднесрочной программе, но они также не определены в соответствии с рисковыми направлениями. При этом ожидаемые результаты должны иметь числовые показатели. Также необходимо определить ответственных за реализацию Среднесрочной программы. Ответственных также необходимо сгруппировать по определенным рисковым направлениям.  </v>
      </c>
      <c r="B18" s="125"/>
      <c r="C18" s="125"/>
      <c r="D18" s="125"/>
      <c r="E18" s="125"/>
    </row>
    <row r="19" spans="1:5">
      <c r="A19" s="125"/>
      <c r="B19" s="125"/>
      <c r="C19" s="125"/>
      <c r="D19" s="125"/>
      <c r="E19" s="125"/>
    </row>
    <row r="20" spans="1:5">
      <c r="A20" s="125"/>
      <c r="B20" s="125"/>
      <c r="C20" s="125"/>
      <c r="D20" s="125"/>
      <c r="E20" s="125"/>
    </row>
    <row r="21" spans="1:5">
      <c r="A21" s="125"/>
      <c r="B21" s="125"/>
      <c r="C21" s="125"/>
      <c r="D21" s="125"/>
      <c r="E21" s="125"/>
    </row>
    <row r="22" spans="1:5">
      <c r="A22" s="125"/>
      <c r="B22" s="125"/>
      <c r="C22" s="125"/>
      <c r="D22" s="125"/>
      <c r="E22" s="125"/>
    </row>
    <row r="23" spans="1:5">
      <c r="A23" s="125"/>
      <c r="B23" s="125"/>
      <c r="C23" s="125"/>
      <c r="D23" s="125"/>
      <c r="E23" s="125"/>
    </row>
    <row r="24" spans="1:5">
      <c r="A24" s="125"/>
      <c r="B24" s="125"/>
      <c r="C24" s="125"/>
      <c r="D24" s="125"/>
      <c r="E24" s="125"/>
    </row>
    <row r="25" spans="1:5">
      <c r="A25" s="125"/>
      <c r="B25" s="125"/>
      <c r="C25" s="125"/>
      <c r="D25" s="125"/>
      <c r="E25" s="125"/>
    </row>
    <row r="26" spans="1:5" ht="126.75" customHeight="1">
      <c r="A26" s="125"/>
      <c r="B26" s="125"/>
      <c r="C26" s="125"/>
      <c r="D26" s="125"/>
      <c r="E26" s="125"/>
    </row>
    <row r="27" spans="1:5">
      <c r="A27" s="38"/>
      <c r="B27" s="38"/>
      <c r="C27" s="38"/>
      <c r="D27" s="38"/>
      <c r="E27" s="38"/>
    </row>
    <row r="28" spans="1:5">
      <c r="A28" s="38"/>
      <c r="B28" s="39" t="s">
        <v>49</v>
      </c>
      <c r="C28" s="40" t="s">
        <v>329</v>
      </c>
      <c r="D28" s="41"/>
      <c r="E28" s="38"/>
    </row>
    <row r="29" spans="1:5">
      <c r="A29" s="38"/>
      <c r="B29" s="42" t="s">
        <v>50</v>
      </c>
      <c r="C29" s="38"/>
      <c r="D29" s="38"/>
      <c r="E29" s="41" t="s">
        <v>330</v>
      </c>
    </row>
  </sheetData>
  <mergeCells count="21">
    <mergeCell ref="A4:B4"/>
    <mergeCell ref="A15:B16"/>
    <mergeCell ref="D15:E15"/>
    <mergeCell ref="D16:E16"/>
    <mergeCell ref="A18:E26"/>
    <mergeCell ref="A5:A6"/>
    <mergeCell ref="B5:B6"/>
    <mergeCell ref="B7:B8"/>
    <mergeCell ref="A7:A8"/>
    <mergeCell ref="B9:B10"/>
    <mergeCell ref="A9:A10"/>
    <mergeCell ref="B11:B12"/>
    <mergeCell ref="A11:A12"/>
    <mergeCell ref="A13:A14"/>
    <mergeCell ref="B13:B14"/>
    <mergeCell ref="A1:B1"/>
    <mergeCell ref="C1:E1"/>
    <mergeCell ref="A2:B2"/>
    <mergeCell ref="C2:E2"/>
    <mergeCell ref="A3:B3"/>
    <mergeCell ref="C3:E3"/>
  </mergeCells>
  <pageMargins left="0.7" right="0.7" top="0.75" bottom="0.75"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Лист1!$C$22:$D$22</xm:f>
          </x14:formula1>
          <x14:formula2>
            <xm:f>0</xm:f>
          </x14:formula2>
          <xm:sqref>C5:E14 C15:D16</xm:sqref>
        </x14:dataValidation>
      </x14:dataValidations>
    </ext>
  </extLst>
</worksheet>
</file>

<file path=xl/worksheets/sheet5.xml><?xml version="1.0" encoding="utf-8"?>
<worksheet xmlns="http://schemas.openxmlformats.org/spreadsheetml/2006/main" xmlns:r="http://schemas.openxmlformats.org/officeDocument/2006/relationships">
  <sheetPr codeName="Лист5"/>
  <dimension ref="A1:E33"/>
  <sheetViews>
    <sheetView tabSelected="1" zoomScaleNormal="100" workbookViewId="0">
      <selection activeCell="C53" sqref="C53"/>
    </sheetView>
  </sheetViews>
  <sheetFormatPr defaultRowHeight="15"/>
  <cols>
    <col min="1" max="1" width="7.140625" customWidth="1"/>
    <col min="2" max="2" width="12.28515625" customWidth="1"/>
    <col min="3" max="3" width="30.5703125" customWidth="1"/>
    <col min="4" max="4" width="6.28515625" customWidth="1"/>
    <col min="5" max="5" width="29.42578125" customWidth="1"/>
    <col min="6" max="1025" width="8.7109375" customWidth="1"/>
  </cols>
  <sheetData>
    <row r="1" spans="1:5" s="82" customFormat="1" ht="36" customHeight="1" thickBot="1">
      <c r="A1" s="124" t="s">
        <v>0</v>
      </c>
      <c r="B1" s="124"/>
      <c r="C1" s="135"/>
      <c r="D1" s="135"/>
      <c r="E1" s="135"/>
    </row>
    <row r="2" spans="1:5" s="82" customFormat="1" ht="36" customHeight="1">
      <c r="A2" s="124" t="s">
        <v>2</v>
      </c>
      <c r="B2" s="124"/>
      <c r="C2" s="135" t="str">
        <f>'Рабочий лист'!C2:D2</f>
        <v>МБОУ лицей 4 г-к Кисловодска</v>
      </c>
      <c r="D2" s="135"/>
      <c r="E2" s="135"/>
    </row>
    <row r="3" spans="1:5" s="82" customFormat="1" ht="49.5" customHeight="1">
      <c r="A3" s="136" t="s">
        <v>51</v>
      </c>
      <c r="B3" s="136"/>
      <c r="C3" s="137"/>
      <c r="D3" s="137"/>
      <c r="E3" s="137"/>
    </row>
    <row r="4" spans="1:5" s="82" customFormat="1" ht="36.75" customHeight="1" thickBot="1">
      <c r="A4" s="138" t="s">
        <v>6</v>
      </c>
      <c r="B4" s="138"/>
      <c r="C4" s="83" t="s">
        <v>7</v>
      </c>
      <c r="D4" s="83" t="s">
        <v>8</v>
      </c>
      <c r="E4" s="84" t="s">
        <v>9</v>
      </c>
    </row>
    <row r="5" spans="1:5" s="82" customFormat="1" ht="39" thickBot="1">
      <c r="A5" s="134" t="str">
        <f>'Рабочий лист'!A36</f>
        <v xml:space="preserve">3.1. </v>
      </c>
      <c r="B5" s="122" t="str">
        <f>'Рабочий лист'!B36</f>
        <v>Наличие программ</v>
      </c>
      <c r="C5" s="81" t="str">
        <f>'Рабочий лист'!C36</f>
        <v>Программы представлены по каждому из актуализированных рисков</v>
      </c>
      <c r="D5" s="81">
        <f ca="1">'Рабочий лист'!D36</f>
        <v>1</v>
      </c>
      <c r="E5" s="81" t="str">
        <f ca="1">'Рабочий лист'!E36</f>
        <v/>
      </c>
    </row>
    <row r="6" spans="1:5" s="82" customFormat="1" ht="51.75" thickBot="1">
      <c r="A6" s="131"/>
      <c r="B6" s="132"/>
      <c r="C6" s="81" t="str">
        <f>'Рабочий лист'!C37</f>
        <v>Программы утверждены директором ОО и согласованы органом государственно-общественного управления</v>
      </c>
      <c r="D6" s="81">
        <f ca="1">'Рабочий лист'!D37</f>
        <v>2</v>
      </c>
      <c r="E6" s="81" t="str">
        <f ca="1">'Рабочий лист'!E37</f>
        <v/>
      </c>
    </row>
    <row r="7" spans="1:5" s="82" customFormat="1" ht="39" thickBot="1">
      <c r="A7" s="134" t="str">
        <f>'Рабочий лист'!A38</f>
        <v>3.2.</v>
      </c>
      <c r="B7" s="122" t="str">
        <f>'Рабочий лист'!B38</f>
        <v>Формулировка целей и задач</v>
      </c>
      <c r="C7" s="81" t="str">
        <f>'Рабочий лист'!C38</f>
        <v>По каждому из актуализированных рисков сформулированы цель и задачи</v>
      </c>
      <c r="D7" s="81">
        <f ca="1">'Рабочий лист'!D38</f>
        <v>1</v>
      </c>
      <c r="E7" s="81" t="str">
        <f ca="1">'Рабочий лист'!E38</f>
        <v/>
      </c>
    </row>
    <row r="8" spans="1:5" s="82" customFormat="1" ht="128.25" thickBot="1">
      <c r="A8" s="131"/>
      <c r="B8" s="132"/>
      <c r="C8" s="81" t="str">
        <f>'Рабочий лист'!C39</f>
        <v>Цели и задачи соответствуют целям и задачам, сформулированным в Среднесрочной программе</v>
      </c>
      <c r="D8" s="81">
        <f ca="1">'Рабочий лист'!D39</f>
        <v>1</v>
      </c>
      <c r="E8" s="81" t="str">
        <f ca="1">'Рабочий лист'!E39</f>
        <v>Цели и задачи должны не только соответствовать целям и задачам, сформулированным в Среднесрочной программе, но и быть конкретными (с точно прописанным желаемым результатом), достижимыми, измеримыми, привязанными к определенному времени их исполнения</v>
      </c>
    </row>
    <row r="9" spans="1:5" s="82" customFormat="1" ht="26.25" thickBot="1">
      <c r="A9" s="134" t="str">
        <f>'Рабочий лист'!A40</f>
        <v>3.3.</v>
      </c>
      <c r="B9" s="122" t="str">
        <f>'Рабочий лист'!B40</f>
        <v>Целевые показатели</v>
      </c>
      <c r="C9" s="81" t="str">
        <f>'Рабочий лист'!C40</f>
        <v>По каждой цели, есть соответствующие ей показатели</v>
      </c>
      <c r="D9" s="81">
        <f ca="1">'Рабочий лист'!D40</f>
        <v>1</v>
      </c>
      <c r="E9" s="81" t="str">
        <f ca="1">'Рабочий лист'!E40</f>
        <v/>
      </c>
    </row>
    <row r="10" spans="1:5" s="82" customFormat="1" ht="90" thickBot="1">
      <c r="A10" s="131"/>
      <c r="B10" s="132"/>
      <c r="C10" s="81" t="str">
        <f>'Рабочий лист'!C41</f>
        <v>Показатели соответствуют показателям, сформулированным в Среднесрочной программе</v>
      </c>
      <c r="D10" s="81">
        <f ca="1">'Рабочий лист'!D41</f>
        <v>1</v>
      </c>
      <c r="E10" s="81" t="str">
        <f ca="1">'Рабочий лист'!E41</f>
        <v>Показатели не только должны соответствовать показателям, сформулированным в Среднесрочной программе, но числовые значения показателей должны быть представлены в динамике</v>
      </c>
    </row>
    <row r="11" spans="1:5" s="82" customFormat="1" ht="39" thickBot="1">
      <c r="A11" s="134" t="str">
        <f>'Рабочий лист'!A42</f>
        <v>3.4.</v>
      </c>
      <c r="B11" s="122" t="str">
        <f>'Рабочий лист'!B42</f>
        <v>Система мероприятий</v>
      </c>
      <c r="C11" s="81" t="str">
        <f>'Рабочий лист'!C42</f>
        <v>Разработана система мероприятий, направленных на достижение цели и задач</v>
      </c>
      <c r="D11" s="81">
        <f ca="1">'Рабочий лист'!D42</f>
        <v>1</v>
      </c>
      <c r="E11" s="81" t="str">
        <f ca="1">'Рабочий лист'!E42</f>
        <v/>
      </c>
    </row>
    <row r="12" spans="1:5" s="82" customFormat="1" ht="90" thickBot="1">
      <c r="A12" s="131"/>
      <c r="B12" s="132"/>
      <c r="C12" s="81" t="str">
        <f>'Рабочий лист'!C43</f>
        <v>Мероприятия соответствуют мероприятиям, сформулированным в Среднесрочной программе</v>
      </c>
      <c r="D12" s="81">
        <f ca="1">'Рабочий лист'!D43</f>
        <v>1</v>
      </c>
      <c r="E12" s="81" t="str">
        <f ca="1">'Рабочий лист'!E43</f>
        <v>Мероприятия должны не только соответствовать мероприятиям, сформулированным в Среднесрочной программе, но и должны быть выделены в соответствии с поставленными задачами</v>
      </c>
    </row>
    <row r="13" spans="1:5" s="82" customFormat="1" ht="39" thickBot="1">
      <c r="A13" s="134" t="str">
        <f>'Рабочий лист'!A44</f>
        <v>3.5.</v>
      </c>
      <c r="B13" s="122" t="str">
        <f>'Рабочий лист'!B44</f>
        <v xml:space="preserve">Ожидаемые конечные результаты </v>
      </c>
      <c r="C13" s="81" t="str">
        <f>'Рабочий лист'!C44</f>
        <v xml:space="preserve">Описаны ожидаемые конечные результаты реализации Программы </v>
      </c>
      <c r="D13" s="81">
        <f ca="1">'Рабочий лист'!D44</f>
        <v>1</v>
      </c>
      <c r="E13" s="81" t="str">
        <f ca="1">'Рабочий лист'!E44</f>
        <v/>
      </c>
    </row>
    <row r="14" spans="1:5" s="82" customFormat="1" ht="51.75" thickBot="1">
      <c r="A14" s="131"/>
      <c r="B14" s="132"/>
      <c r="C14" s="81" t="str">
        <f>'Рабочий лист'!C45</f>
        <v xml:space="preserve">Ожидаемые конечные результаты соответствуют результатам, сформулированным в Среднесрочной программе </v>
      </c>
      <c r="D14" s="81">
        <f ca="1">'Рабочий лист'!D45</f>
        <v>1</v>
      </c>
      <c r="E14" s="81">
        <f ca="1">'Рабочий лист'!E45</f>
        <v>0</v>
      </c>
    </row>
    <row r="15" spans="1:5" s="82" customFormat="1" ht="51.75" thickBot="1">
      <c r="A15" s="134" t="str">
        <f>'Рабочий лист'!A46</f>
        <v>3.6.</v>
      </c>
      <c r="B15" s="122" t="str">
        <f>'Рабочий лист'!B46</f>
        <v xml:space="preserve">Ответственные и участники реализации программы 
</v>
      </c>
      <c r="C15" s="81" t="str">
        <f>'Рабочий лист'!C46</f>
        <v xml:space="preserve">Определены ответственные и участники образовательного процесса, принимающие участие в реализации программы </v>
      </c>
      <c r="D15" s="81">
        <f ca="1">'Рабочий лист'!D46</f>
        <v>1</v>
      </c>
      <c r="E15" s="81" t="str">
        <f ca="1">'Рабочий лист'!E46</f>
        <v/>
      </c>
    </row>
    <row r="16" spans="1:5" s="82" customFormat="1" ht="141" thickBot="1">
      <c r="A16" s="131"/>
      <c r="B16" s="132"/>
      <c r="C16" s="81" t="str">
        <f>'Рабочий лист'!C47</f>
        <v xml:space="preserve">Определены ответственные за проведение и участники мероприятий
</v>
      </c>
      <c r="D16" s="81">
        <f ca="1">'Рабочий лист'!D47</f>
        <v>1</v>
      </c>
      <c r="E16" s="81" t="str">
        <f ca="1">'Рабочий лист'!E47</f>
        <v>Необходимо определить не только ответственных и участников образовательного процесса, принимающих участие в проведении мероприятий, но и ответственных за достижение целевых показателей и ожидаемых конечных результатов реализации Программы</v>
      </c>
    </row>
    <row r="17" spans="1:5" s="82" customFormat="1" ht="39" thickBot="1">
      <c r="A17" s="134" t="str">
        <f>'Рабочий лист'!A48</f>
        <v xml:space="preserve">3.7. </v>
      </c>
      <c r="B17" s="122" t="str">
        <f>'Рабочий лист'!B48</f>
        <v>Дорожная карта</v>
      </c>
      <c r="C17" s="81" t="str">
        <f>'Рабочий лист'!C48</f>
        <v>Разработано приложение «Дорожная карта» реализации программы антирисковых мер</v>
      </c>
      <c r="D17" s="81">
        <f ca="1">'Рабочий лист'!D48</f>
        <v>1</v>
      </c>
      <c r="E17" s="81" t="str">
        <f ca="1">'Рабочий лист'!E48</f>
        <v/>
      </c>
    </row>
    <row r="18" spans="1:5" s="82" customFormat="1" ht="77.25" thickBot="1">
      <c r="A18" s="131"/>
      <c r="B18" s="132"/>
      <c r="C18" s="81" t="str">
        <f>'Рабочий лист'!C49</f>
        <v>В таблице выделено 5 столбцов (Задача мероприятия – Название мероприятия – Конкретный срок реализации с датой – Ответственные за мероприятие – Участники мероприятия)</v>
      </c>
      <c r="D18" s="81">
        <f ca="1">'Рабочий лист'!D49</f>
        <v>2</v>
      </c>
      <c r="E18" s="81" t="str">
        <f ca="1">'Рабочий лист'!E49</f>
        <v/>
      </c>
    </row>
    <row r="19" spans="1:5" s="82" customFormat="1" ht="30" customHeight="1" thickBot="1">
      <c r="A19" s="124"/>
      <c r="B19" s="124"/>
      <c r="C19" s="81" t="str">
        <f>'Рабочий лист'!C50</f>
        <v>количество баллов</v>
      </c>
      <c r="D19" s="128">
        <f ca="1">'Рабочий лист'!D50</f>
        <v>16</v>
      </c>
      <c r="E19" s="128"/>
    </row>
    <row r="20" spans="1:5" s="82" customFormat="1" ht="15.75" thickBot="1">
      <c r="A20" s="124"/>
      <c r="B20" s="124"/>
      <c r="C20" s="81" t="str">
        <f>'Рабочий лист'!C51</f>
        <v>% от max</v>
      </c>
      <c r="D20" s="129">
        <f ca="1">'Рабочий лист'!D51</f>
        <v>76.19047619047619</v>
      </c>
      <c r="E20" s="129"/>
    </row>
    <row r="22" spans="1:5">
      <c r="A22" s="125" t="str">
        <f>'Рабочий лист'!A55</f>
        <v xml:space="preserve">При написании антирисковых программах необходимо уделить внимание целяи и задачам по каждому рискому раправлению. Цели в программах должны быть написаны с числовыми показатели, они должны быть реальными и понтными всем участникам выполнения антирисковых программ. Целевые показатели должны быть прописаны в каждой антирисковой программе по каждому рисковому направлению и в них должны быть числовые показатели, и целевые показатели должны быть прописаны в динамике. Говоря о ожидаемых результатах, то их необходимо сгруппировать по каждому рисковому направлению. В ожидаемых результатах должны быть отражены числовые показатели и они должны быть прописаны обязательно в динамике. Это позволит контролировать их выполнение. </v>
      </c>
      <c r="B22" s="125"/>
      <c r="C22" s="125"/>
      <c r="D22" s="125"/>
      <c r="E22" s="125"/>
    </row>
    <row r="23" spans="1:5">
      <c r="A23" s="125"/>
      <c r="B23" s="125"/>
      <c r="C23" s="125"/>
      <c r="D23" s="125"/>
      <c r="E23" s="125"/>
    </row>
    <row r="24" spans="1:5">
      <c r="A24" s="125"/>
      <c r="B24" s="125"/>
      <c r="C24" s="125"/>
      <c r="D24" s="125"/>
      <c r="E24" s="125"/>
    </row>
    <row r="25" spans="1:5">
      <c r="A25" s="125"/>
      <c r="B25" s="125"/>
      <c r="C25" s="125"/>
      <c r="D25" s="125"/>
      <c r="E25" s="125"/>
    </row>
    <row r="26" spans="1:5">
      <c r="A26" s="125"/>
      <c r="B26" s="125"/>
      <c r="C26" s="125"/>
      <c r="D26" s="125"/>
      <c r="E26" s="125"/>
    </row>
    <row r="27" spans="1:5">
      <c r="A27" s="125"/>
      <c r="B27" s="125"/>
      <c r="C27" s="125"/>
      <c r="D27" s="125"/>
      <c r="E27" s="125"/>
    </row>
    <row r="28" spans="1:5">
      <c r="A28" s="125"/>
      <c r="B28" s="125"/>
      <c r="C28" s="125"/>
      <c r="D28" s="125"/>
      <c r="E28" s="125"/>
    </row>
    <row r="29" spans="1:5">
      <c r="A29" s="125"/>
      <c r="B29" s="125"/>
      <c r="C29" s="125"/>
      <c r="D29" s="125"/>
      <c r="E29" s="125"/>
    </row>
    <row r="30" spans="1:5" ht="32.25" customHeight="1">
      <c r="A30" s="125"/>
      <c r="B30" s="125"/>
      <c r="C30" s="125"/>
      <c r="D30" s="125"/>
      <c r="E30" s="125"/>
    </row>
    <row r="31" spans="1:5">
      <c r="A31" s="38"/>
      <c r="B31" s="38"/>
      <c r="C31" s="38"/>
      <c r="D31" s="38"/>
      <c r="E31" s="38"/>
    </row>
    <row r="32" spans="1:5">
      <c r="A32" s="38"/>
      <c r="B32" s="39" t="s">
        <v>49</v>
      </c>
      <c r="C32" s="40" t="s">
        <v>329</v>
      </c>
      <c r="D32" s="41"/>
      <c r="E32" s="38"/>
    </row>
    <row r="33" spans="1:5">
      <c r="A33" s="38"/>
      <c r="B33" s="42" t="s">
        <v>50</v>
      </c>
      <c r="C33" s="38"/>
      <c r="D33" s="38"/>
      <c r="E33" s="41" t="s">
        <v>330</v>
      </c>
    </row>
  </sheetData>
  <mergeCells count="25">
    <mergeCell ref="A19:B20"/>
    <mergeCell ref="D19:E19"/>
    <mergeCell ref="D20:E20"/>
    <mergeCell ref="A22:E30"/>
    <mergeCell ref="A5:A6"/>
    <mergeCell ref="B5:B6"/>
    <mergeCell ref="A7:A8"/>
    <mergeCell ref="B7:B8"/>
    <mergeCell ref="B9:B10"/>
    <mergeCell ref="A9:A10"/>
    <mergeCell ref="B11:B12"/>
    <mergeCell ref="A11:A12"/>
    <mergeCell ref="B13:B14"/>
    <mergeCell ref="A13:A14"/>
    <mergeCell ref="B15:B16"/>
    <mergeCell ref="A15:A16"/>
    <mergeCell ref="B17:B18"/>
    <mergeCell ref="A17:A18"/>
    <mergeCell ref="A1:B1"/>
    <mergeCell ref="C1:E1"/>
    <mergeCell ref="A2:B2"/>
    <mergeCell ref="C2:E2"/>
    <mergeCell ref="A3:B3"/>
    <mergeCell ref="C3:E3"/>
    <mergeCell ref="A4:B4"/>
  </mergeCells>
  <pageMargins left="0.7" right="0.7" top="0.75" bottom="0.75"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sheetPr codeName="Лист6"/>
  <dimension ref="A1:AMK413"/>
  <sheetViews>
    <sheetView topLeftCell="A40" zoomScale="110" zoomScaleNormal="110" workbookViewId="0">
      <selection activeCell="B45" sqref="B45"/>
    </sheetView>
  </sheetViews>
  <sheetFormatPr defaultRowHeight="15"/>
  <cols>
    <col min="1" max="1" width="9" style="43" customWidth="1"/>
    <col min="2" max="4" width="43.42578125" style="43" customWidth="1"/>
    <col min="5" max="1025" width="43.42578125" style="44" customWidth="1"/>
  </cols>
  <sheetData>
    <row r="1" spans="1:6" ht="62.25" customHeight="1">
      <c r="A1" s="45"/>
      <c r="B1" s="139" t="s">
        <v>52</v>
      </c>
      <c r="C1" s="139"/>
      <c r="D1" s="139"/>
      <c r="E1" s="139"/>
      <c r="F1" s="139"/>
    </row>
    <row r="2" spans="1:6" s="49" customFormat="1" ht="62.25" customHeight="1">
      <c r="A2" s="46"/>
      <c r="B2" s="47" t="s">
        <v>53</v>
      </c>
      <c r="C2" s="47" t="s">
        <v>54</v>
      </c>
      <c r="D2" s="47" t="s">
        <v>55</v>
      </c>
      <c r="E2" s="47" t="s">
        <v>56</v>
      </c>
      <c r="F2" s="48" t="s">
        <v>57</v>
      </c>
    </row>
    <row r="3" spans="1:6" s="53" customFormat="1" ht="66" customHeight="1">
      <c r="A3" s="46" t="s">
        <v>58</v>
      </c>
      <c r="B3" s="140" t="s">
        <v>59</v>
      </c>
      <c r="C3" s="50" t="s">
        <v>60</v>
      </c>
      <c r="D3" s="50" t="s">
        <v>61</v>
      </c>
      <c r="E3" s="51" t="s">
        <v>62</v>
      </c>
      <c r="F3" s="52" t="s">
        <v>63</v>
      </c>
    </row>
    <row r="4" spans="1:6" s="53" customFormat="1" ht="66" customHeight="1">
      <c r="A4" s="46"/>
      <c r="B4" s="140"/>
      <c r="C4" s="54" t="s">
        <v>64</v>
      </c>
      <c r="D4" s="50"/>
      <c r="E4" s="54" t="s">
        <v>65</v>
      </c>
      <c r="F4" s="52"/>
    </row>
    <row r="5" spans="1:6" s="57" customFormat="1" ht="42" customHeight="1">
      <c r="A5" s="55" t="s">
        <v>25</v>
      </c>
      <c r="B5" s="47"/>
      <c r="C5" s="47">
        <v>0</v>
      </c>
      <c r="D5" s="47">
        <v>1</v>
      </c>
      <c r="E5" s="56">
        <v>1</v>
      </c>
      <c r="F5" s="48">
        <v>2</v>
      </c>
    </row>
    <row r="6" spans="1:6" ht="62.25" customHeight="1">
      <c r="A6" s="46" t="s">
        <v>66</v>
      </c>
      <c r="B6" s="58" t="s">
        <v>67</v>
      </c>
      <c r="C6" s="50" t="s">
        <v>68</v>
      </c>
      <c r="D6" s="50" t="s">
        <v>69</v>
      </c>
      <c r="E6" s="51" t="s">
        <v>311</v>
      </c>
      <c r="F6" s="52" t="s">
        <v>70</v>
      </c>
    </row>
    <row r="7" spans="1:6" ht="62.25" customHeight="1">
      <c r="A7" s="46"/>
      <c r="B7" s="58"/>
      <c r="C7" s="54" t="s">
        <v>71</v>
      </c>
      <c r="D7" s="50"/>
      <c r="E7" s="59" t="s">
        <v>72</v>
      </c>
      <c r="F7" s="52"/>
    </row>
    <row r="8" spans="1:6" s="57" customFormat="1" ht="62.25" customHeight="1">
      <c r="A8" s="55" t="s">
        <v>25</v>
      </c>
      <c r="B8" s="47"/>
      <c r="C8" s="47">
        <v>0</v>
      </c>
      <c r="D8" s="47">
        <v>1</v>
      </c>
      <c r="E8" s="56">
        <v>1</v>
      </c>
      <c r="F8" s="48">
        <v>2</v>
      </c>
    </row>
    <row r="9" spans="1:6" ht="62.25" customHeight="1">
      <c r="A9" s="46" t="s">
        <v>73</v>
      </c>
      <c r="B9" s="58" t="s">
        <v>74</v>
      </c>
      <c r="C9" s="50" t="s">
        <v>75</v>
      </c>
      <c r="D9" s="50" t="s">
        <v>76</v>
      </c>
      <c r="E9" s="51" t="s">
        <v>77</v>
      </c>
      <c r="F9" s="52" t="s">
        <v>78</v>
      </c>
    </row>
    <row r="10" spans="1:6" ht="62.25" customHeight="1">
      <c r="A10" s="46"/>
      <c r="B10" s="58"/>
      <c r="C10" s="54" t="s">
        <v>79</v>
      </c>
      <c r="D10" s="50"/>
      <c r="E10" s="54" t="s">
        <v>80</v>
      </c>
      <c r="F10" s="52"/>
    </row>
    <row r="11" spans="1:6" s="57" customFormat="1" ht="62.25" customHeight="1">
      <c r="A11" s="55" t="s">
        <v>25</v>
      </c>
      <c r="B11" s="47"/>
      <c r="C11" s="47">
        <v>0</v>
      </c>
      <c r="D11" s="47">
        <v>1</v>
      </c>
      <c r="E11" s="56">
        <v>1</v>
      </c>
      <c r="F11" s="48">
        <v>2</v>
      </c>
    </row>
    <row r="12" spans="1:6" ht="62.25" customHeight="1">
      <c r="A12" s="46" t="s">
        <v>81</v>
      </c>
      <c r="B12" s="58" t="s">
        <v>82</v>
      </c>
      <c r="C12" s="50" t="s">
        <v>83</v>
      </c>
      <c r="D12" s="50" t="s">
        <v>84</v>
      </c>
      <c r="E12" s="51" t="s">
        <v>312</v>
      </c>
      <c r="F12" s="52" t="s">
        <v>313</v>
      </c>
    </row>
    <row r="13" spans="1:6" ht="62.25" customHeight="1">
      <c r="A13" s="46"/>
      <c r="B13" s="58"/>
      <c r="C13" s="59" t="s">
        <v>85</v>
      </c>
      <c r="D13" s="50"/>
      <c r="E13" s="59" t="s">
        <v>86</v>
      </c>
      <c r="F13" s="52"/>
    </row>
    <row r="14" spans="1:6" s="57" customFormat="1" ht="62.25" customHeight="1">
      <c r="A14" s="55" t="s">
        <v>25</v>
      </c>
      <c r="B14" s="47"/>
      <c r="C14" s="47">
        <v>0</v>
      </c>
      <c r="D14" s="47">
        <v>1</v>
      </c>
      <c r="E14" s="56">
        <v>1</v>
      </c>
      <c r="F14" s="48">
        <v>2</v>
      </c>
    </row>
    <row r="15" spans="1:6" ht="62.25" customHeight="1">
      <c r="A15" s="46" t="s">
        <v>87</v>
      </c>
      <c r="B15" s="58" t="s">
        <v>88</v>
      </c>
      <c r="C15" s="50" t="s">
        <v>89</v>
      </c>
      <c r="D15" s="50" t="s">
        <v>90</v>
      </c>
      <c r="E15" s="51" t="s">
        <v>91</v>
      </c>
      <c r="F15" s="52" t="s">
        <v>92</v>
      </c>
    </row>
    <row r="16" spans="1:6" ht="62.25" customHeight="1">
      <c r="A16" s="46"/>
      <c r="B16" s="58"/>
      <c r="C16" s="59" t="s">
        <v>93</v>
      </c>
      <c r="D16" s="60"/>
      <c r="E16" s="59" t="s">
        <v>94</v>
      </c>
      <c r="F16" s="52"/>
    </row>
    <row r="17" spans="1:8" s="57" customFormat="1" ht="62.25" customHeight="1">
      <c r="A17" s="55" t="s">
        <v>25</v>
      </c>
      <c r="B17" s="47"/>
      <c r="C17" s="47">
        <v>0</v>
      </c>
      <c r="D17" s="47">
        <v>1</v>
      </c>
      <c r="E17" s="56">
        <v>1</v>
      </c>
      <c r="F17" s="48">
        <v>2</v>
      </c>
    </row>
    <row r="18" spans="1:8" ht="62.25" customHeight="1">
      <c r="A18" s="46" t="s">
        <v>95</v>
      </c>
      <c r="B18" s="58" t="s">
        <v>96</v>
      </c>
      <c r="C18" s="50" t="s">
        <v>97</v>
      </c>
      <c r="D18" s="50" t="s">
        <v>98</v>
      </c>
      <c r="E18" s="51" t="s">
        <v>99</v>
      </c>
      <c r="F18" s="52" t="s">
        <v>100</v>
      </c>
    </row>
    <row r="19" spans="1:8" ht="62.25" customHeight="1">
      <c r="A19" s="46"/>
      <c r="B19" s="58"/>
      <c r="C19" s="59" t="s">
        <v>101</v>
      </c>
      <c r="D19" s="60"/>
      <c r="E19" s="59" t="s">
        <v>102</v>
      </c>
      <c r="F19" s="52"/>
    </row>
    <row r="20" spans="1:8" s="57" customFormat="1" ht="62.25" customHeight="1">
      <c r="A20" s="55" t="s">
        <v>25</v>
      </c>
      <c r="B20" s="47"/>
      <c r="C20" s="47">
        <v>0</v>
      </c>
      <c r="D20" s="47">
        <v>1</v>
      </c>
      <c r="E20" s="56">
        <v>1</v>
      </c>
      <c r="F20" s="48">
        <v>2</v>
      </c>
    </row>
    <row r="21" spans="1:8" ht="62.25" customHeight="1">
      <c r="A21" s="46"/>
      <c r="B21" s="141" t="s">
        <v>103</v>
      </c>
      <c r="C21" s="141"/>
      <c r="D21" s="141"/>
      <c r="E21" s="141"/>
      <c r="F21" s="141"/>
    </row>
    <row r="22" spans="1:8" ht="62.25" customHeight="1">
      <c r="A22" s="46" t="s">
        <v>20</v>
      </c>
      <c r="B22" s="58" t="s">
        <v>104</v>
      </c>
      <c r="C22" s="50" t="s">
        <v>105</v>
      </c>
      <c r="D22" s="50" t="s">
        <v>106</v>
      </c>
      <c r="E22" s="51" t="s">
        <v>107</v>
      </c>
      <c r="F22" s="52" t="s">
        <v>108</v>
      </c>
      <c r="G22" s="43"/>
      <c r="H22" s="43"/>
    </row>
    <row r="23" spans="1:8" ht="62.25" customHeight="1">
      <c r="A23" s="46"/>
      <c r="B23" s="58"/>
      <c r="C23" s="54" t="s">
        <v>314</v>
      </c>
      <c r="D23" s="60"/>
      <c r="E23" s="59" t="s">
        <v>315</v>
      </c>
      <c r="F23" s="52"/>
      <c r="G23" s="43"/>
      <c r="H23" s="43"/>
    </row>
    <row r="24" spans="1:8" ht="62.25" customHeight="1">
      <c r="A24" s="55" t="s">
        <v>25</v>
      </c>
      <c r="B24" s="47"/>
      <c r="C24" s="47">
        <v>0</v>
      </c>
      <c r="D24" s="47">
        <v>1</v>
      </c>
      <c r="E24" s="56">
        <v>1</v>
      </c>
      <c r="F24" s="48">
        <v>2</v>
      </c>
      <c r="G24" s="57"/>
      <c r="H24" s="57"/>
    </row>
    <row r="25" spans="1:8" ht="62.25" customHeight="1">
      <c r="A25" s="46" t="s">
        <v>23</v>
      </c>
      <c r="B25" s="58" t="s">
        <v>39</v>
      </c>
      <c r="C25" s="50" t="s">
        <v>316</v>
      </c>
      <c r="D25" s="50" t="s">
        <v>317</v>
      </c>
      <c r="E25" s="51" t="s">
        <v>109</v>
      </c>
      <c r="F25" s="52" t="s">
        <v>110</v>
      </c>
    </row>
    <row r="26" spans="1:8" ht="62.25" customHeight="1">
      <c r="A26" s="46"/>
      <c r="B26" s="58"/>
      <c r="C26" s="59" t="s">
        <v>111</v>
      </c>
      <c r="D26" s="60"/>
      <c r="E26" s="59" t="s">
        <v>112</v>
      </c>
      <c r="F26" s="52"/>
    </row>
    <row r="27" spans="1:8" ht="62.25" customHeight="1">
      <c r="A27" s="55" t="s">
        <v>25</v>
      </c>
      <c r="B27" s="47"/>
      <c r="C27" s="47">
        <v>0</v>
      </c>
      <c r="D27" s="47">
        <v>1</v>
      </c>
      <c r="E27" s="56">
        <v>1</v>
      </c>
      <c r="F27" s="48">
        <v>2</v>
      </c>
    </row>
    <row r="28" spans="1:8" ht="62.25" customHeight="1">
      <c r="A28" s="46" t="s">
        <v>26</v>
      </c>
      <c r="B28" s="58" t="s">
        <v>113</v>
      </c>
      <c r="C28" s="50" t="s">
        <v>114</v>
      </c>
      <c r="D28" s="50" t="s">
        <v>115</v>
      </c>
      <c r="E28" s="51" t="s">
        <v>27</v>
      </c>
      <c r="F28" s="52" t="s">
        <v>116</v>
      </c>
    </row>
    <row r="29" spans="1:8" ht="72" customHeight="1">
      <c r="A29" s="46"/>
      <c r="B29" s="58"/>
      <c r="C29" s="59" t="s">
        <v>117</v>
      </c>
      <c r="D29" s="60"/>
      <c r="E29" s="59" t="s">
        <v>318</v>
      </c>
      <c r="F29" s="52"/>
    </row>
    <row r="30" spans="1:8" ht="62.25" customHeight="1">
      <c r="A30" s="55" t="s">
        <v>25</v>
      </c>
      <c r="B30" s="47"/>
      <c r="C30" s="47">
        <v>0</v>
      </c>
      <c r="D30" s="47">
        <v>1</v>
      </c>
      <c r="E30" s="56">
        <v>1</v>
      </c>
      <c r="F30" s="48">
        <v>2</v>
      </c>
    </row>
    <row r="31" spans="1:8" ht="62.25" customHeight="1">
      <c r="A31" s="46" t="s">
        <v>28</v>
      </c>
      <c r="B31" s="58" t="s">
        <v>118</v>
      </c>
      <c r="C31" s="50" t="s">
        <v>119</v>
      </c>
      <c r="D31" s="50" t="s">
        <v>120</v>
      </c>
      <c r="E31" s="51" t="s">
        <v>121</v>
      </c>
      <c r="F31" s="52" t="s">
        <v>122</v>
      </c>
    </row>
    <row r="32" spans="1:8" ht="77.25" customHeight="1">
      <c r="A32" s="46"/>
      <c r="B32" s="58"/>
      <c r="C32" s="59" t="s">
        <v>123</v>
      </c>
      <c r="D32" s="60"/>
      <c r="E32" s="59" t="s">
        <v>124</v>
      </c>
      <c r="F32" s="52"/>
    </row>
    <row r="33" spans="1:6" ht="62.25" customHeight="1">
      <c r="A33" s="55" t="s">
        <v>25</v>
      </c>
      <c r="B33" s="47"/>
      <c r="C33" s="47">
        <v>0</v>
      </c>
      <c r="D33" s="47">
        <v>1</v>
      </c>
      <c r="E33" s="56">
        <v>1</v>
      </c>
      <c r="F33" s="48">
        <v>2</v>
      </c>
    </row>
    <row r="34" spans="1:6" ht="62.25" customHeight="1">
      <c r="A34" s="46" t="s">
        <v>30</v>
      </c>
      <c r="B34" s="58" t="s">
        <v>96</v>
      </c>
      <c r="C34" s="50" t="s">
        <v>125</v>
      </c>
      <c r="D34" s="50" t="s">
        <v>126</v>
      </c>
      <c r="E34" s="51" t="s">
        <v>99</v>
      </c>
      <c r="F34" s="52" t="s">
        <v>100</v>
      </c>
    </row>
    <row r="35" spans="1:6" ht="62.25" customHeight="1">
      <c r="A35" s="46"/>
      <c r="B35" s="58"/>
      <c r="C35" s="59" t="s">
        <v>101</v>
      </c>
      <c r="D35" s="60"/>
      <c r="E35" s="59" t="s">
        <v>319</v>
      </c>
      <c r="F35" s="52"/>
    </row>
    <row r="36" spans="1:6" ht="62.25" customHeight="1">
      <c r="A36" s="55" t="s">
        <v>25</v>
      </c>
      <c r="B36" s="47"/>
      <c r="C36" s="47">
        <v>0</v>
      </c>
      <c r="D36" s="47">
        <v>1</v>
      </c>
      <c r="E36" s="56">
        <v>1</v>
      </c>
      <c r="F36" s="48">
        <v>2</v>
      </c>
    </row>
    <row r="37" spans="1:6" ht="62.25" customHeight="1">
      <c r="A37" s="46"/>
      <c r="B37" s="141" t="s">
        <v>127</v>
      </c>
      <c r="C37" s="141"/>
      <c r="D37" s="141"/>
      <c r="E37" s="141"/>
      <c r="F37" s="141"/>
    </row>
    <row r="38" spans="1:6" ht="90.75" customHeight="1">
      <c r="A38" s="61" t="s">
        <v>34</v>
      </c>
      <c r="B38" s="62" t="s">
        <v>35</v>
      </c>
      <c r="C38" s="63" t="s">
        <v>128</v>
      </c>
      <c r="D38" s="63" t="s">
        <v>129</v>
      </c>
      <c r="E38" s="62" t="s">
        <v>130</v>
      </c>
      <c r="F38" s="52" t="s">
        <v>131</v>
      </c>
    </row>
    <row r="39" spans="1:6" ht="136.5" customHeight="1">
      <c r="A39" s="64"/>
      <c r="B39" s="58"/>
      <c r="C39" s="59" t="s">
        <v>132</v>
      </c>
      <c r="D39" s="65"/>
      <c r="E39" s="66" t="s">
        <v>133</v>
      </c>
      <c r="F39" s="67"/>
    </row>
    <row r="40" spans="1:6" ht="62.25" customHeight="1">
      <c r="A40" s="55" t="s">
        <v>25</v>
      </c>
      <c r="B40" s="47"/>
      <c r="C40" s="47">
        <v>0</v>
      </c>
      <c r="D40" s="47">
        <v>1</v>
      </c>
      <c r="E40" s="56">
        <v>1</v>
      </c>
      <c r="F40" s="48">
        <v>2</v>
      </c>
    </row>
    <row r="41" spans="1:6" ht="62.25" customHeight="1">
      <c r="A41" s="68" t="s">
        <v>36</v>
      </c>
      <c r="B41" s="62" t="s">
        <v>37</v>
      </c>
      <c r="C41" s="69" t="s">
        <v>134</v>
      </c>
      <c r="D41" s="50" t="s">
        <v>135</v>
      </c>
      <c r="E41" s="51" t="s">
        <v>136</v>
      </c>
      <c r="F41" s="52" t="s">
        <v>137</v>
      </c>
    </row>
    <row r="42" spans="1:6" ht="187.5" customHeight="1">
      <c r="A42" s="46"/>
      <c r="B42" s="58"/>
      <c r="C42" s="59" t="s">
        <v>138</v>
      </c>
      <c r="D42" s="70"/>
      <c r="E42" s="66" t="s">
        <v>139</v>
      </c>
      <c r="F42" s="71"/>
    </row>
    <row r="43" spans="1:6" ht="62.25" customHeight="1">
      <c r="A43" s="55" t="s">
        <v>25</v>
      </c>
      <c r="B43" s="47"/>
      <c r="C43" s="47">
        <v>0</v>
      </c>
      <c r="D43" s="47">
        <v>1</v>
      </c>
      <c r="E43" s="56">
        <v>1</v>
      </c>
      <c r="F43" s="48">
        <v>2</v>
      </c>
    </row>
    <row r="44" spans="1:6" ht="62.25" customHeight="1">
      <c r="A44" s="46" t="s">
        <v>38</v>
      </c>
      <c r="B44" s="58" t="s">
        <v>39</v>
      </c>
      <c r="C44" s="72" t="s">
        <v>140</v>
      </c>
      <c r="D44" s="73" t="s">
        <v>141</v>
      </c>
      <c r="E44" s="70" t="s">
        <v>142</v>
      </c>
      <c r="F44" s="71" t="s">
        <v>143</v>
      </c>
    </row>
    <row r="45" spans="1:6" ht="145.5" customHeight="1">
      <c r="A45" s="46"/>
      <c r="B45" s="58"/>
      <c r="C45" s="59" t="s">
        <v>144</v>
      </c>
      <c r="D45" s="74"/>
      <c r="E45" s="66" t="s">
        <v>145</v>
      </c>
      <c r="F45" s="71"/>
    </row>
    <row r="46" spans="1:6" ht="62.25" customHeight="1">
      <c r="A46" s="55" t="s">
        <v>25</v>
      </c>
      <c r="B46" s="47"/>
      <c r="C46" s="47">
        <v>0</v>
      </c>
      <c r="D46" s="47">
        <v>1</v>
      </c>
      <c r="E46" s="56">
        <v>1</v>
      </c>
      <c r="F46" s="48">
        <v>2</v>
      </c>
    </row>
    <row r="47" spans="1:6" ht="62.25" customHeight="1">
      <c r="A47" s="46" t="s">
        <v>40</v>
      </c>
      <c r="B47" s="58" t="s">
        <v>41</v>
      </c>
      <c r="C47" s="72" t="s">
        <v>146</v>
      </c>
      <c r="D47" s="73" t="s">
        <v>147</v>
      </c>
      <c r="E47" s="70" t="s">
        <v>148</v>
      </c>
      <c r="F47" s="71" t="s">
        <v>149</v>
      </c>
    </row>
    <row r="48" spans="1:6" ht="171.75" customHeight="1">
      <c r="A48" s="46"/>
      <c r="B48" s="58"/>
      <c r="C48" s="59" t="s">
        <v>150</v>
      </c>
      <c r="D48" s="70"/>
      <c r="E48" s="66" t="s">
        <v>151</v>
      </c>
      <c r="F48" s="71"/>
    </row>
    <row r="49" spans="1:6" ht="62.25" customHeight="1">
      <c r="A49" s="55" t="s">
        <v>25</v>
      </c>
      <c r="B49" s="47"/>
      <c r="C49" s="47">
        <v>0</v>
      </c>
      <c r="D49" s="47">
        <v>1</v>
      </c>
      <c r="E49" s="56">
        <v>1</v>
      </c>
      <c r="F49" s="48">
        <v>2</v>
      </c>
    </row>
    <row r="50" spans="1:6" ht="62.25" customHeight="1">
      <c r="A50" s="46" t="s">
        <v>42</v>
      </c>
      <c r="B50" s="75" t="s">
        <v>43</v>
      </c>
      <c r="C50" s="72" t="s">
        <v>152</v>
      </c>
      <c r="D50" s="73" t="s">
        <v>153</v>
      </c>
      <c r="E50" s="70" t="s">
        <v>154</v>
      </c>
      <c r="F50" s="71" t="s">
        <v>155</v>
      </c>
    </row>
    <row r="51" spans="1:6" ht="159.75" customHeight="1">
      <c r="A51" s="46"/>
      <c r="B51" s="75"/>
      <c r="C51" s="59" t="s">
        <v>156</v>
      </c>
      <c r="D51" s="74"/>
      <c r="E51" s="59" t="s">
        <v>320</v>
      </c>
      <c r="F51" s="60"/>
    </row>
    <row r="52" spans="1:6" ht="62.25" customHeight="1">
      <c r="A52" s="55" t="s">
        <v>25</v>
      </c>
      <c r="B52" s="47"/>
      <c r="C52" s="47">
        <v>0</v>
      </c>
      <c r="D52" s="47">
        <v>1</v>
      </c>
      <c r="E52" s="56">
        <v>1</v>
      </c>
      <c r="F52" s="48">
        <v>2</v>
      </c>
    </row>
    <row r="53" spans="1:6" ht="81.75" customHeight="1">
      <c r="A53" s="68" t="s">
        <v>44</v>
      </c>
      <c r="B53" s="62" t="s">
        <v>45</v>
      </c>
      <c r="C53" s="50" t="s">
        <v>157</v>
      </c>
      <c r="D53" s="50" t="s">
        <v>31</v>
      </c>
      <c r="E53" s="51" t="s">
        <v>158</v>
      </c>
      <c r="F53" s="52" t="s">
        <v>159</v>
      </c>
    </row>
    <row r="54" spans="1:6" ht="162.75" customHeight="1">
      <c r="A54" s="46"/>
      <c r="B54" s="76"/>
      <c r="C54" s="59" t="s">
        <v>160</v>
      </c>
      <c r="D54" s="70"/>
      <c r="E54" s="59" t="s">
        <v>161</v>
      </c>
      <c r="F54" s="71"/>
    </row>
    <row r="55" spans="1:6" ht="62.25" customHeight="1">
      <c r="A55" s="55" t="s">
        <v>25</v>
      </c>
      <c r="B55" s="47"/>
      <c r="C55" s="47">
        <v>0</v>
      </c>
      <c r="D55" s="47">
        <v>1</v>
      </c>
      <c r="E55" s="56">
        <v>1</v>
      </c>
      <c r="F55" s="48">
        <v>2</v>
      </c>
    </row>
    <row r="56" spans="1:6" ht="62.25" customHeight="1">
      <c r="A56" s="46" t="s">
        <v>46</v>
      </c>
      <c r="B56" s="58" t="s">
        <v>47</v>
      </c>
      <c r="C56" s="69" t="s">
        <v>162</v>
      </c>
      <c r="D56" s="50" t="s">
        <v>322</v>
      </c>
      <c r="E56" s="51" t="s">
        <v>163</v>
      </c>
      <c r="F56" s="52" t="s">
        <v>164</v>
      </c>
    </row>
    <row r="57" spans="1:6" ht="193.5" customHeight="1">
      <c r="A57" s="46"/>
      <c r="B57" s="58"/>
      <c r="C57" s="66" t="s">
        <v>165</v>
      </c>
      <c r="D57" s="74"/>
      <c r="E57" s="66" t="s">
        <v>166</v>
      </c>
      <c r="F57" s="71"/>
    </row>
    <row r="58" spans="1:6" ht="62.25" customHeight="1">
      <c r="A58" s="55" t="s">
        <v>25</v>
      </c>
      <c r="B58" s="47"/>
      <c r="C58" s="47">
        <v>0</v>
      </c>
      <c r="D58" s="47">
        <v>1</v>
      </c>
      <c r="E58" s="56">
        <v>1</v>
      </c>
      <c r="F58" s="48">
        <v>2</v>
      </c>
    </row>
    <row r="397" spans="2:21">
      <c r="B397" s="77" t="s">
        <v>167</v>
      </c>
      <c r="C397" s="77" t="s">
        <v>168</v>
      </c>
      <c r="D397" s="77" t="s">
        <v>169</v>
      </c>
      <c r="E397" s="78" t="s">
        <v>170</v>
      </c>
      <c r="F397" s="78" t="s">
        <v>171</v>
      </c>
      <c r="G397" s="78" t="s">
        <v>172</v>
      </c>
      <c r="H397" s="78" t="s">
        <v>173</v>
      </c>
      <c r="I397" s="78" t="s">
        <v>174</v>
      </c>
      <c r="J397" s="78" t="s">
        <v>175</v>
      </c>
      <c r="K397" s="78" t="s">
        <v>176</v>
      </c>
      <c r="L397" s="78" t="s">
        <v>177</v>
      </c>
      <c r="M397" s="78" t="s">
        <v>178</v>
      </c>
      <c r="N397" s="78" t="s">
        <v>179</v>
      </c>
      <c r="O397" s="78" t="s">
        <v>180</v>
      </c>
      <c r="P397" s="78" t="s">
        <v>181</v>
      </c>
      <c r="Q397" s="78" t="s">
        <v>182</v>
      </c>
      <c r="R397" s="78" t="s">
        <v>183</v>
      </c>
      <c r="S397" s="78" t="s">
        <v>184</v>
      </c>
      <c r="T397" s="78" t="s">
        <v>185</v>
      </c>
      <c r="U397" s="78" t="s">
        <v>186</v>
      </c>
    </row>
    <row r="398" spans="2:21" ht="17.25">
      <c r="B398" s="79" t="s">
        <v>187</v>
      </c>
      <c r="C398" s="79" t="s">
        <v>188</v>
      </c>
      <c r="D398" s="80" t="s">
        <v>189</v>
      </c>
      <c r="E398" s="80" t="s">
        <v>190</v>
      </c>
      <c r="F398" s="80" t="s">
        <v>191</v>
      </c>
      <c r="G398" s="79" t="s">
        <v>192</v>
      </c>
      <c r="H398" s="80" t="s">
        <v>193</v>
      </c>
      <c r="I398" s="80" t="s">
        <v>194</v>
      </c>
      <c r="J398" s="80" t="s">
        <v>195</v>
      </c>
      <c r="K398" s="80" t="s">
        <v>196</v>
      </c>
      <c r="L398" s="80" t="s">
        <v>197</v>
      </c>
      <c r="M398" s="80" t="s">
        <v>198</v>
      </c>
      <c r="N398" s="80" t="s">
        <v>199</v>
      </c>
      <c r="O398" s="80" t="s">
        <v>200</v>
      </c>
      <c r="P398" s="80" t="s">
        <v>201</v>
      </c>
      <c r="Q398" s="80" t="s">
        <v>202</v>
      </c>
      <c r="R398" s="80" t="s">
        <v>203</v>
      </c>
      <c r="S398" s="80" t="s">
        <v>204</v>
      </c>
      <c r="T398" s="80" t="s">
        <v>205</v>
      </c>
      <c r="U398" s="80" t="s">
        <v>206</v>
      </c>
    </row>
    <row r="399" spans="2:21" ht="34.5">
      <c r="B399" s="80" t="s">
        <v>207</v>
      </c>
      <c r="C399" s="79" t="s">
        <v>208</v>
      </c>
      <c r="D399" s="79" t="s">
        <v>209</v>
      </c>
      <c r="E399" s="79" t="s">
        <v>210</v>
      </c>
      <c r="F399" s="79" t="s">
        <v>211</v>
      </c>
      <c r="G399" s="79" t="s">
        <v>212</v>
      </c>
      <c r="H399" s="80" t="s">
        <v>213</v>
      </c>
      <c r="I399" s="79" t="s">
        <v>214</v>
      </c>
      <c r="J399" s="79" t="s">
        <v>215</v>
      </c>
      <c r="K399" s="79" t="s">
        <v>216</v>
      </c>
      <c r="L399" s="80" t="s">
        <v>217</v>
      </c>
      <c r="M399" s="79" t="s">
        <v>218</v>
      </c>
      <c r="N399" s="80" t="s">
        <v>219</v>
      </c>
      <c r="O399" s="79" t="s">
        <v>220</v>
      </c>
      <c r="P399" s="80" t="s">
        <v>221</v>
      </c>
      <c r="Q399" s="79" t="s">
        <v>222</v>
      </c>
      <c r="R399" s="79" t="s">
        <v>223</v>
      </c>
      <c r="S399" s="79" t="s">
        <v>224</v>
      </c>
      <c r="T399" s="79" t="s">
        <v>225</v>
      </c>
      <c r="U399" s="79" t="s">
        <v>226</v>
      </c>
    </row>
    <row r="400" spans="2:21" ht="34.5">
      <c r="C400" s="79" t="s">
        <v>227</v>
      </c>
      <c r="D400" s="79" t="s">
        <v>228</v>
      </c>
      <c r="E400" s="79" t="s">
        <v>229</v>
      </c>
      <c r="F400" s="79" t="s">
        <v>230</v>
      </c>
      <c r="G400" s="79" t="s">
        <v>231</v>
      </c>
      <c r="J400" s="79" t="s">
        <v>232</v>
      </c>
      <c r="K400" s="79" t="s">
        <v>233</v>
      </c>
      <c r="M400" s="79" t="s">
        <v>234</v>
      </c>
      <c r="O400" s="79" t="s">
        <v>235</v>
      </c>
      <c r="Q400" s="79" t="s">
        <v>236</v>
      </c>
      <c r="R400" s="79" t="s">
        <v>237</v>
      </c>
      <c r="S400" s="79" t="s">
        <v>238</v>
      </c>
      <c r="T400" s="79" t="s">
        <v>239</v>
      </c>
      <c r="U400" s="79" t="s">
        <v>240</v>
      </c>
    </row>
    <row r="401" spans="3:21" ht="51.75">
      <c r="C401" s="79" t="s">
        <v>241</v>
      </c>
      <c r="D401" s="79" t="s">
        <v>242</v>
      </c>
      <c r="G401" s="79" t="s">
        <v>243</v>
      </c>
      <c r="J401" s="79" t="s">
        <v>244</v>
      </c>
      <c r="M401" s="79" t="s">
        <v>245</v>
      </c>
      <c r="Q401" s="79" t="s">
        <v>246</v>
      </c>
      <c r="R401" s="79" t="s">
        <v>247</v>
      </c>
      <c r="T401" s="79" t="s">
        <v>248</v>
      </c>
      <c r="U401" s="79" t="s">
        <v>249</v>
      </c>
    </row>
    <row r="402" spans="3:21" ht="34.5">
      <c r="D402" s="79" t="s">
        <v>250</v>
      </c>
      <c r="G402" s="79" t="s">
        <v>251</v>
      </c>
      <c r="J402" s="79" t="s">
        <v>252</v>
      </c>
      <c r="M402" s="79" t="s">
        <v>253</v>
      </c>
      <c r="Q402" s="79" t="s">
        <v>254</v>
      </c>
      <c r="R402" s="79" t="s">
        <v>255</v>
      </c>
      <c r="U402" s="79" t="s">
        <v>256</v>
      </c>
    </row>
    <row r="403" spans="3:21" ht="34.5">
      <c r="D403" s="79" t="s">
        <v>257</v>
      </c>
      <c r="G403" s="79" t="s">
        <v>258</v>
      </c>
      <c r="J403" s="79" t="s">
        <v>259</v>
      </c>
      <c r="M403" s="79" t="s">
        <v>260</v>
      </c>
      <c r="Q403" s="79" t="s">
        <v>261</v>
      </c>
      <c r="R403" s="79" t="s">
        <v>262</v>
      </c>
    </row>
    <row r="404" spans="3:21" ht="69">
      <c r="D404" s="79" t="s">
        <v>263</v>
      </c>
      <c r="G404" s="79" t="s">
        <v>264</v>
      </c>
      <c r="J404" s="79" t="s">
        <v>265</v>
      </c>
      <c r="M404" s="79" t="s">
        <v>266</v>
      </c>
      <c r="Q404" s="79" t="s">
        <v>267</v>
      </c>
      <c r="R404" s="79" t="s">
        <v>268</v>
      </c>
    </row>
    <row r="405" spans="3:21" ht="34.5">
      <c r="D405" s="79" t="s">
        <v>269</v>
      </c>
      <c r="G405" s="79" t="s">
        <v>270</v>
      </c>
      <c r="J405" s="79" t="s">
        <v>271</v>
      </c>
      <c r="M405" s="79" t="s">
        <v>272</v>
      </c>
      <c r="Q405" s="79" t="s">
        <v>273</v>
      </c>
      <c r="R405" s="79" t="s">
        <v>274</v>
      </c>
    </row>
    <row r="406" spans="3:21" ht="34.5">
      <c r="G406" s="79" t="s">
        <v>275</v>
      </c>
      <c r="M406" s="79" t="s">
        <v>276</v>
      </c>
      <c r="Q406" s="79" t="s">
        <v>277</v>
      </c>
    </row>
    <row r="407" spans="3:21" ht="34.5">
      <c r="G407" s="79" t="s">
        <v>278</v>
      </c>
      <c r="M407" s="79" t="s">
        <v>279</v>
      </c>
      <c r="Q407" s="79" t="s">
        <v>280</v>
      </c>
    </row>
    <row r="408" spans="3:21" ht="17.25">
      <c r="G408" s="79" t="s">
        <v>281</v>
      </c>
      <c r="M408" s="79" t="s">
        <v>282</v>
      </c>
      <c r="Q408" s="79" t="s">
        <v>283</v>
      </c>
    </row>
    <row r="409" spans="3:21" ht="34.5">
      <c r="G409" s="79" t="s">
        <v>284</v>
      </c>
      <c r="M409" s="79" t="s">
        <v>285</v>
      </c>
      <c r="Q409" s="79" t="s">
        <v>286</v>
      </c>
    </row>
    <row r="410" spans="3:21" ht="34.5">
      <c r="G410" s="79" t="s">
        <v>287</v>
      </c>
      <c r="M410" s="79" t="s">
        <v>288</v>
      </c>
      <c r="Q410" s="79" t="s">
        <v>289</v>
      </c>
    </row>
    <row r="411" spans="3:21" ht="34.5">
      <c r="G411" s="79" t="s">
        <v>290</v>
      </c>
    </row>
    <row r="412" spans="3:21" ht="34.5">
      <c r="G412" s="79" t="s">
        <v>291</v>
      </c>
    </row>
    <row r="413" spans="3:21" ht="17.25">
      <c r="G413" s="79" t="s">
        <v>292</v>
      </c>
    </row>
  </sheetData>
  <mergeCells count="4">
    <mergeCell ref="B1:F1"/>
    <mergeCell ref="B3:B4"/>
    <mergeCell ref="B21:F21"/>
    <mergeCell ref="B37:F37"/>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sheetPr codeName="Лист7"/>
  <dimension ref="A1:X15"/>
  <sheetViews>
    <sheetView topLeftCell="B1" zoomScaleNormal="100" workbookViewId="0">
      <selection activeCell="F15" sqref="F15"/>
    </sheetView>
  </sheetViews>
  <sheetFormatPr defaultRowHeight="15"/>
  <cols>
    <col min="1" max="1" width="30" customWidth="1"/>
    <col min="2" max="2" width="22.140625" customWidth="1"/>
    <col min="3" max="3" width="23.42578125" customWidth="1"/>
    <col min="4" max="4" width="30" customWidth="1"/>
    <col min="5" max="1025" width="8.7109375" customWidth="1"/>
  </cols>
  <sheetData>
    <row r="1" spans="1:24">
      <c r="A1" s="78" t="s">
        <v>293</v>
      </c>
      <c r="B1" s="78" t="s">
        <v>294</v>
      </c>
      <c r="C1" s="78" t="s">
        <v>295</v>
      </c>
      <c r="D1" s="78" t="s">
        <v>296</v>
      </c>
    </row>
    <row r="2" spans="1:24" ht="17.25">
      <c r="A2" s="79" t="s">
        <v>297</v>
      </c>
      <c r="B2" s="80" t="s">
        <v>298</v>
      </c>
      <c r="C2" s="80" t="s">
        <v>299</v>
      </c>
      <c r="D2" s="80" t="s">
        <v>300</v>
      </c>
    </row>
    <row r="3" spans="1:24" ht="51.75">
      <c r="A3" s="79" t="s">
        <v>301</v>
      </c>
      <c r="B3" s="79" t="s">
        <v>302</v>
      </c>
      <c r="C3" s="79" t="s">
        <v>303</v>
      </c>
      <c r="D3" s="80" t="s">
        <v>304</v>
      </c>
    </row>
    <row r="4" spans="1:24" ht="17.25">
      <c r="A4" s="44"/>
      <c r="B4" s="79" t="s">
        <v>305</v>
      </c>
      <c r="C4" s="79" t="s">
        <v>306</v>
      </c>
      <c r="D4" s="44"/>
    </row>
    <row r="5" spans="1:24" ht="17.25">
      <c r="A5" s="44"/>
      <c r="B5" s="44"/>
      <c r="C5" s="79" t="s">
        <v>307</v>
      </c>
      <c r="D5" s="44"/>
    </row>
    <row r="6" spans="1:24" ht="17.25">
      <c r="A6" s="44"/>
      <c r="B6" s="44"/>
      <c r="C6" s="79" t="s">
        <v>308</v>
      </c>
      <c r="D6" s="44"/>
    </row>
    <row r="7" spans="1:24" ht="17.25">
      <c r="A7" s="44"/>
      <c r="B7" s="44"/>
      <c r="C7" s="79" t="s">
        <v>309</v>
      </c>
      <c r="D7" s="44"/>
    </row>
    <row r="8" spans="1:24" ht="17.25">
      <c r="A8" s="44"/>
      <c r="B8" s="44"/>
      <c r="C8" s="79" t="s">
        <v>310</v>
      </c>
      <c r="D8" s="44"/>
    </row>
    <row r="15" spans="1:24">
      <c r="A15" s="77" t="s">
        <v>167</v>
      </c>
      <c r="B15" s="77" t="s">
        <v>168</v>
      </c>
      <c r="C15" s="77" t="s">
        <v>169</v>
      </c>
      <c r="D15" s="78" t="s">
        <v>170</v>
      </c>
      <c r="E15" s="78" t="s">
        <v>171</v>
      </c>
      <c r="F15" s="78" t="s">
        <v>293</v>
      </c>
      <c r="G15" s="78" t="s">
        <v>294</v>
      </c>
      <c r="H15" s="78" t="s">
        <v>295</v>
      </c>
      <c r="I15" s="78" t="s">
        <v>296</v>
      </c>
      <c r="J15" s="78" t="s">
        <v>172</v>
      </c>
      <c r="K15" s="78" t="s">
        <v>173</v>
      </c>
      <c r="L15" s="78" t="s">
        <v>174</v>
      </c>
      <c r="M15" s="78" t="s">
        <v>175</v>
      </c>
      <c r="N15" s="78" t="s">
        <v>176</v>
      </c>
      <c r="O15" s="78" t="s">
        <v>177</v>
      </c>
      <c r="P15" s="78" t="s">
        <v>178</v>
      </c>
      <c r="Q15" s="78" t="s">
        <v>179</v>
      </c>
      <c r="R15" s="78" t="s">
        <v>180</v>
      </c>
      <c r="S15" s="78" t="s">
        <v>181</v>
      </c>
      <c r="T15" s="78" t="s">
        <v>182</v>
      </c>
      <c r="U15" s="78" t="s">
        <v>183</v>
      </c>
      <c r="V15" s="78" t="s">
        <v>184</v>
      </c>
      <c r="W15" s="78" t="s">
        <v>185</v>
      </c>
      <c r="X15" s="78" t="s">
        <v>186</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24</vt:i4>
      </vt:variant>
    </vt:vector>
  </HeadingPairs>
  <TitlesOfParts>
    <vt:vector size="31" baseType="lpstr">
      <vt:lpstr>Лист2</vt:lpstr>
      <vt:lpstr>Рабочий лист</vt:lpstr>
      <vt:lpstr>Концепция</vt:lpstr>
      <vt:lpstr>Среднесрочная программа</vt:lpstr>
      <vt:lpstr>Рисковая программа</vt:lpstr>
      <vt:lpstr>Лист1</vt:lpstr>
      <vt:lpstr>Sheet1</vt:lpstr>
      <vt:lpstr>Апанасенковский_МО</vt:lpstr>
      <vt:lpstr>Арзгирский_МО</vt:lpstr>
      <vt:lpstr>Благодарненский_ГО</vt:lpstr>
      <vt:lpstr>Будённовский_МО</vt:lpstr>
      <vt:lpstr>г_Кисловодск</vt:lpstr>
      <vt:lpstr>г_Лермонтов</vt:lpstr>
      <vt:lpstr>г_Пятигорск</vt:lpstr>
      <vt:lpstr>г_Ставрополь</vt:lpstr>
      <vt:lpstr>Георгиевский_ГО</vt:lpstr>
      <vt:lpstr>Грачёвский_МО</vt:lpstr>
      <vt:lpstr>Изобильненский_ГО</vt:lpstr>
      <vt:lpstr>Ипатовский_ГО</vt:lpstr>
      <vt:lpstr>Кировский_ГО</vt:lpstr>
      <vt:lpstr>Кочубеевский_МО</vt:lpstr>
      <vt:lpstr>Курский_МО</vt:lpstr>
      <vt:lpstr>Левокумский_МО</vt:lpstr>
      <vt:lpstr>Минераловодский_ГО</vt:lpstr>
      <vt:lpstr>Нефтекумский_ГО</vt:lpstr>
      <vt:lpstr>Новоселицкий_МО</vt:lpstr>
      <vt:lpstr>Петровский_ГО</vt:lpstr>
      <vt:lpstr>Предгорный_МО</vt:lpstr>
      <vt:lpstr>Советский_ГО</vt:lpstr>
      <vt:lpstr>Степновский_ГО</vt:lpstr>
      <vt:lpstr>Шпаковский_МО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chrono</dc:creator>
  <dc:description/>
  <cp:lastModifiedBy>Сизикова</cp:lastModifiedBy>
  <cp:revision>0</cp:revision>
  <cp:lastPrinted>2022-04-14T07:28:07Z</cp:lastPrinted>
  <dcterms:created xsi:type="dcterms:W3CDTF">2015-06-05T18:19:34Z</dcterms:created>
  <dcterms:modified xsi:type="dcterms:W3CDTF">2022-04-14T07:28:19Z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